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y\School Financial Report\"/>
    </mc:Choice>
  </mc:AlternateContent>
  <bookViews>
    <workbookView xWindow="120" yWindow="195" windowWidth="12390" windowHeight="8775"/>
  </bookViews>
  <sheets>
    <sheet name="SCH EXPEND" sheetId="1" r:id="rId1"/>
    <sheet name="School Revenue" sheetId="20" r:id="rId2"/>
    <sheet name="OFC SCH REPORT" sheetId="2" r:id="rId3"/>
    <sheet name="CES SCH REPORT" sheetId="4" r:id="rId4"/>
    <sheet name="OHS SCH REPORT" sheetId="18" r:id="rId5"/>
    <sheet name="SES SCH REPORT" sheetId="6" r:id="rId6"/>
    <sheet name="OAA SCH REPORT" sheetId="3" r:id="rId7"/>
    <sheet name="YMS SCH REPORT" sheetId="7" r:id="rId8"/>
    <sheet name="NES SCH REPORT" sheetId="8" r:id="rId9"/>
    <sheet name="EES SCH REPORT" sheetId="9" r:id="rId10"/>
    <sheet name="SEM SCH REPORT" sheetId="10" r:id="rId11"/>
    <sheet name="OMS SCH REPORT" sheetId="12" r:id="rId12"/>
    <sheet name="OKEE INT HALFWAY HOUSE" sheetId="13" r:id="rId13"/>
    <sheet name="STUDSERV REPORT" sheetId="14" r:id="rId14"/>
    <sheet name="TANTIE" sheetId="15" r:id="rId15"/>
    <sheet name="CYPRESS" sheetId="19" r:id="rId16"/>
    <sheet name="VIRTUAL" sheetId="21" r:id="rId17"/>
  </sheets>
  <definedNames>
    <definedName name="_xlnm.Print_Area" localSheetId="3">'CES SCH REPORT'!$A$1:$H$47</definedName>
    <definedName name="_xlnm.Print_Area" localSheetId="15">CYPRESS!$A$1:$H$47</definedName>
    <definedName name="_xlnm.Print_Area" localSheetId="9">'EES SCH REPORT'!$A$1:$H$47</definedName>
    <definedName name="_xlnm.Print_Area" localSheetId="8">'NES SCH REPORT'!$A$1:$H$47</definedName>
    <definedName name="_xlnm.Print_Area" localSheetId="6">'OAA SCH REPORT'!$A$1:$H$47</definedName>
    <definedName name="_xlnm.Print_Area" localSheetId="2">'OFC SCH REPORT'!$A$1:$H$47</definedName>
    <definedName name="_xlnm.Print_Area" localSheetId="4">'OHS SCH REPORT'!$A$1:$H$47</definedName>
    <definedName name="_xlnm.Print_Area" localSheetId="12">'OKEE INT HALFWAY HOUSE'!$A$1:$H$47</definedName>
    <definedName name="_xlnm.Print_Area" localSheetId="11">'OMS SCH REPORT'!$A$1:$H$47</definedName>
    <definedName name="_xlnm.Print_Area" localSheetId="0">'SCH EXPEND'!$A$1:$F$39</definedName>
    <definedName name="_xlnm.Print_Area" localSheetId="1">'School Revenue'!$A$1:$L$50</definedName>
    <definedName name="_xlnm.Print_Area" localSheetId="10">'SEM SCH REPORT'!$A$1:$H$47</definedName>
    <definedName name="_xlnm.Print_Area" localSheetId="5">'SES SCH REPORT'!$A$1:$H$47</definedName>
    <definedName name="_xlnm.Print_Area" localSheetId="13">'STUDSERV REPORT'!$A$1:$H$47</definedName>
    <definedName name="_xlnm.Print_Area" localSheetId="14">TANTIE!$A$1:$H$47</definedName>
    <definedName name="_xlnm.Print_Area" localSheetId="16">VIRTUAL!$A$1:$H$47</definedName>
    <definedName name="_xlnm.Print_Area" localSheetId="7">'YMS SCH REPORT'!$A$1:$H$47</definedName>
  </definedNames>
  <calcPr calcId="162913" fullPrecision="0"/>
</workbook>
</file>

<file path=xl/calcChain.xml><?xml version="1.0" encoding="utf-8"?>
<calcChain xmlns="http://schemas.openxmlformats.org/spreadsheetml/2006/main">
  <c r="D6" i="1" l="1"/>
  <c r="E36" i="1" l="1"/>
  <c r="D17" i="4" l="1"/>
  <c r="D18" i="4"/>
  <c r="P18" i="20"/>
  <c r="P16" i="20"/>
  <c r="F45" i="20"/>
  <c r="F34" i="20"/>
  <c r="F23" i="20"/>
  <c r="F13" i="20"/>
  <c r="F3" i="20"/>
  <c r="B45" i="20"/>
  <c r="B34" i="20"/>
  <c r="B13" i="20"/>
  <c r="B23" i="20"/>
  <c r="D47" i="21" l="1"/>
  <c r="B40" i="21"/>
  <c r="D36" i="21"/>
  <c r="F33" i="21"/>
  <c r="D33" i="21"/>
  <c r="F32" i="21"/>
  <c r="D32" i="21"/>
  <c r="F31" i="21"/>
  <c r="D31" i="21"/>
  <c r="F30" i="21"/>
  <c r="D30" i="21"/>
  <c r="F29" i="21"/>
  <c r="D29" i="21"/>
  <c r="H26" i="21"/>
  <c r="B26" i="21"/>
  <c r="F24" i="21"/>
  <c r="D24" i="21"/>
  <c r="F23" i="21"/>
  <c r="D23" i="21"/>
  <c r="F22" i="21"/>
  <c r="D22" i="21"/>
  <c r="F21" i="21"/>
  <c r="D21" i="21"/>
  <c r="F20" i="21"/>
  <c r="D20" i="21"/>
  <c r="F19" i="21"/>
  <c r="D19" i="21"/>
  <c r="F18" i="21"/>
  <c r="D18" i="21"/>
  <c r="F17" i="21"/>
  <c r="D17" i="21"/>
  <c r="B12" i="21"/>
  <c r="C10" i="21" s="1"/>
  <c r="F11" i="21"/>
  <c r="D11" i="21"/>
  <c r="F10" i="21"/>
  <c r="D10" i="21"/>
  <c r="F9" i="21"/>
  <c r="D9" i="21"/>
  <c r="F8" i="21"/>
  <c r="D8" i="21"/>
  <c r="A3" i="21"/>
  <c r="D26" i="21" l="1"/>
  <c r="F26" i="21"/>
  <c r="C8" i="21"/>
  <c r="C9" i="21"/>
  <c r="F32" i="4"/>
  <c r="D32" i="4"/>
  <c r="F31" i="4"/>
  <c r="D31" i="4"/>
  <c r="F30" i="4"/>
  <c r="D30" i="4"/>
  <c r="F29" i="4"/>
  <c r="D29" i="4"/>
  <c r="F24" i="4"/>
  <c r="F23" i="4"/>
  <c r="F22" i="4"/>
  <c r="F21" i="4"/>
  <c r="F20" i="4"/>
  <c r="F19" i="4"/>
  <c r="F18" i="4"/>
  <c r="F17" i="4"/>
  <c r="D24" i="4"/>
  <c r="D23" i="4"/>
  <c r="D22" i="4"/>
  <c r="D21" i="4"/>
  <c r="D20" i="4"/>
  <c r="D19" i="4"/>
  <c r="C12" i="21" l="1"/>
  <c r="B4" i="20"/>
  <c r="G5" i="20" l="1"/>
  <c r="F4" i="20"/>
  <c r="G4" i="20" s="1"/>
  <c r="G15" i="20"/>
  <c r="F14" i="20"/>
  <c r="G14" i="20" s="1"/>
  <c r="G25" i="20"/>
  <c r="F24" i="20"/>
  <c r="G24" i="20" s="1"/>
  <c r="G36" i="20"/>
  <c r="F35" i="20"/>
  <c r="G35" i="20" s="1"/>
  <c r="G47" i="20"/>
  <c r="F46" i="20"/>
  <c r="G46" i="20" s="1"/>
  <c r="K5" i="20"/>
  <c r="J4" i="20"/>
  <c r="K4" i="20" s="1"/>
  <c r="K3" i="20"/>
  <c r="K15" i="20"/>
  <c r="J14" i="20"/>
  <c r="K14" i="20" s="1"/>
  <c r="K13" i="20"/>
  <c r="K25" i="20"/>
  <c r="J24" i="20"/>
  <c r="K24" i="20" s="1"/>
  <c r="K23" i="20"/>
  <c r="K36" i="20"/>
  <c r="J35" i="20"/>
  <c r="K35" i="20" s="1"/>
  <c r="K34" i="20"/>
  <c r="C47" i="20"/>
  <c r="B46" i="20"/>
  <c r="C46" i="20" s="1"/>
  <c r="C36" i="20"/>
  <c r="B35" i="20"/>
  <c r="C35" i="20" s="1"/>
  <c r="C25" i="20"/>
  <c r="B24" i="20"/>
  <c r="C24" i="20" s="1"/>
  <c r="C15" i="20"/>
  <c r="B14" i="20"/>
  <c r="C5" i="20"/>
  <c r="C3" i="20"/>
  <c r="C4" i="20"/>
  <c r="C14" i="20" l="1"/>
  <c r="P17" i="20"/>
  <c r="K37" i="20"/>
  <c r="K6" i="20"/>
  <c r="K26" i="20"/>
  <c r="K16" i="20"/>
  <c r="G3" i="20"/>
  <c r="G6" i="20" s="1"/>
  <c r="G13" i="20"/>
  <c r="G16" i="20" s="1"/>
  <c r="G23" i="20"/>
  <c r="G26" i="20" s="1"/>
  <c r="G34" i="20"/>
  <c r="G37" i="20" s="1"/>
  <c r="G45" i="20"/>
  <c r="G48" i="20" s="1"/>
  <c r="C45" i="20"/>
  <c r="C48" i="20" s="1"/>
  <c r="C34" i="20"/>
  <c r="C37" i="20" s="1"/>
  <c r="C23" i="20"/>
  <c r="C26" i="20" s="1"/>
  <c r="C6" i="20"/>
  <c r="C13" i="20"/>
  <c r="D29" i="18"/>
  <c r="C16" i="20" l="1"/>
  <c r="D47" i="13"/>
  <c r="D47" i="19"/>
  <c r="D47" i="15"/>
  <c r="D47" i="14"/>
  <c r="D47" i="12"/>
  <c r="D47" i="10"/>
  <c r="D47" i="9"/>
  <c r="D47" i="8"/>
  <c r="D47" i="7"/>
  <c r="D47" i="3"/>
  <c r="D47" i="6"/>
  <c r="D47" i="18"/>
  <c r="D47" i="4"/>
  <c r="D36" i="19"/>
  <c r="D36" i="15"/>
  <c r="D36" i="14"/>
  <c r="D36" i="13"/>
  <c r="D36" i="12"/>
  <c r="D36" i="10"/>
  <c r="D36" i="9"/>
  <c r="D36" i="8"/>
  <c r="D36" i="7"/>
  <c r="D36" i="3"/>
  <c r="D36" i="6"/>
  <c r="D36" i="18"/>
  <c r="D36" i="4"/>
  <c r="D29" i="19"/>
  <c r="F29" i="19"/>
  <c r="D30" i="19"/>
  <c r="F30" i="19"/>
  <c r="D31" i="19"/>
  <c r="F31" i="19"/>
  <c r="D32" i="19"/>
  <c r="F32" i="19"/>
  <c r="D33" i="19"/>
  <c r="F33" i="19"/>
  <c r="D29" i="15"/>
  <c r="F29" i="15"/>
  <c r="D30" i="15"/>
  <c r="F30" i="15"/>
  <c r="D31" i="15"/>
  <c r="F31" i="15"/>
  <c r="D32" i="15"/>
  <c r="F32" i="15"/>
  <c r="D33" i="15"/>
  <c r="F33" i="15"/>
  <c r="D29" i="14"/>
  <c r="F29" i="14"/>
  <c r="D30" i="14"/>
  <c r="F30" i="14"/>
  <c r="D31" i="14"/>
  <c r="F31" i="14"/>
  <c r="D32" i="14"/>
  <c r="F32" i="14"/>
  <c r="D33" i="14"/>
  <c r="F33" i="14"/>
  <c r="D29" i="13"/>
  <c r="F29" i="13"/>
  <c r="D30" i="13"/>
  <c r="F30" i="13"/>
  <c r="D31" i="13"/>
  <c r="F31" i="13"/>
  <c r="D32" i="13"/>
  <c r="F32" i="13"/>
  <c r="D33" i="13"/>
  <c r="F33" i="13"/>
  <c r="D29" i="12"/>
  <c r="F29" i="12"/>
  <c r="D30" i="12"/>
  <c r="F30" i="12"/>
  <c r="D31" i="12"/>
  <c r="F31" i="12"/>
  <c r="D32" i="12"/>
  <c r="F32" i="12"/>
  <c r="D33" i="12"/>
  <c r="F33" i="12"/>
  <c r="D29" i="10"/>
  <c r="F29" i="10"/>
  <c r="D30" i="10"/>
  <c r="F30" i="10"/>
  <c r="D31" i="10"/>
  <c r="F31" i="10"/>
  <c r="D32" i="10"/>
  <c r="F32" i="10"/>
  <c r="D33" i="10"/>
  <c r="F33" i="10"/>
  <c r="D29" i="9"/>
  <c r="F29" i="9"/>
  <c r="D30" i="9"/>
  <c r="F30" i="9"/>
  <c r="D31" i="9"/>
  <c r="F31" i="9"/>
  <c r="D32" i="9"/>
  <c r="F32" i="9"/>
  <c r="D33" i="9"/>
  <c r="F33" i="9"/>
  <c r="D29" i="8"/>
  <c r="F29" i="8"/>
  <c r="D30" i="8"/>
  <c r="F30" i="8"/>
  <c r="D31" i="8"/>
  <c r="F31" i="8"/>
  <c r="D32" i="8"/>
  <c r="F32" i="8"/>
  <c r="D33" i="8"/>
  <c r="F33" i="8"/>
  <c r="D29" i="7"/>
  <c r="F29" i="7"/>
  <c r="D30" i="7"/>
  <c r="F30" i="7"/>
  <c r="D31" i="7"/>
  <c r="F31" i="7"/>
  <c r="D32" i="7"/>
  <c r="F32" i="7"/>
  <c r="D33" i="7"/>
  <c r="F33" i="7"/>
  <c r="D29" i="3"/>
  <c r="F29" i="3"/>
  <c r="D30" i="3"/>
  <c r="F30" i="3"/>
  <c r="D31" i="3"/>
  <c r="F31" i="3"/>
  <c r="D32" i="3"/>
  <c r="F32" i="3"/>
  <c r="D33" i="3"/>
  <c r="F33" i="3"/>
  <c r="D29" i="6"/>
  <c r="F29" i="6"/>
  <c r="D30" i="6"/>
  <c r="F30" i="6"/>
  <c r="D31" i="6"/>
  <c r="F31" i="6"/>
  <c r="D32" i="6"/>
  <c r="F32" i="6"/>
  <c r="D33" i="6"/>
  <c r="F33" i="6"/>
  <c r="F29" i="18"/>
  <c r="D30" i="18"/>
  <c r="F30" i="18"/>
  <c r="D31" i="18"/>
  <c r="F31" i="18"/>
  <c r="D32" i="18"/>
  <c r="F32" i="18"/>
  <c r="D33" i="18"/>
  <c r="F33" i="18"/>
  <c r="D33" i="4"/>
  <c r="F33" i="4"/>
  <c r="D17" i="19"/>
  <c r="F17" i="19"/>
  <c r="D18" i="19"/>
  <c r="F18" i="19"/>
  <c r="D19" i="19"/>
  <c r="F19" i="19"/>
  <c r="D20" i="19"/>
  <c r="F20" i="19"/>
  <c r="D21" i="19"/>
  <c r="F21" i="19"/>
  <c r="D22" i="19"/>
  <c r="F22" i="19"/>
  <c r="D23" i="19"/>
  <c r="F23" i="19"/>
  <c r="D24" i="19"/>
  <c r="F24" i="19"/>
  <c r="D17" i="15"/>
  <c r="F17" i="15"/>
  <c r="D18" i="15"/>
  <c r="F18" i="15"/>
  <c r="D19" i="15"/>
  <c r="F19" i="15"/>
  <c r="D20" i="15"/>
  <c r="F20" i="15"/>
  <c r="D21" i="15"/>
  <c r="F21" i="15"/>
  <c r="D22" i="15"/>
  <c r="F22" i="15"/>
  <c r="D23" i="15"/>
  <c r="F23" i="15"/>
  <c r="D24" i="15"/>
  <c r="F24" i="15"/>
  <c r="D17" i="14"/>
  <c r="F17" i="14"/>
  <c r="D18" i="14"/>
  <c r="F18" i="14"/>
  <c r="D19" i="14"/>
  <c r="F19" i="14"/>
  <c r="D20" i="14"/>
  <c r="F20" i="14"/>
  <c r="D21" i="14"/>
  <c r="F21" i="14"/>
  <c r="D22" i="14"/>
  <c r="F22" i="14"/>
  <c r="D23" i="14"/>
  <c r="F23" i="14"/>
  <c r="D24" i="14"/>
  <c r="F24" i="14"/>
  <c r="D17" i="13"/>
  <c r="F17" i="13"/>
  <c r="D18" i="13"/>
  <c r="F18" i="13"/>
  <c r="D19" i="13"/>
  <c r="F19" i="13"/>
  <c r="D20" i="13"/>
  <c r="F20" i="13"/>
  <c r="D21" i="13"/>
  <c r="F21" i="13"/>
  <c r="D22" i="13"/>
  <c r="F22" i="13"/>
  <c r="D23" i="13"/>
  <c r="F23" i="13"/>
  <c r="D24" i="13"/>
  <c r="F24" i="13"/>
  <c r="D17" i="12"/>
  <c r="F17" i="12"/>
  <c r="D18" i="12"/>
  <c r="F18" i="12"/>
  <c r="D19" i="12"/>
  <c r="F19" i="12"/>
  <c r="D20" i="12"/>
  <c r="F20" i="12"/>
  <c r="D21" i="12"/>
  <c r="F21" i="12"/>
  <c r="D22" i="12"/>
  <c r="F22" i="12"/>
  <c r="D23" i="12"/>
  <c r="F23" i="12"/>
  <c r="D24" i="12"/>
  <c r="F24" i="12"/>
  <c r="D17" i="10"/>
  <c r="F17" i="10"/>
  <c r="D18" i="10"/>
  <c r="F18" i="10"/>
  <c r="D19" i="10"/>
  <c r="F19" i="10"/>
  <c r="D20" i="10"/>
  <c r="F20" i="10"/>
  <c r="D21" i="10"/>
  <c r="F21" i="10"/>
  <c r="D22" i="10"/>
  <c r="F22" i="10"/>
  <c r="D23" i="10"/>
  <c r="F23" i="10"/>
  <c r="D24" i="10"/>
  <c r="F24" i="10"/>
  <c r="D17" i="9"/>
  <c r="F17" i="9"/>
  <c r="D18" i="9"/>
  <c r="F18" i="9"/>
  <c r="D19" i="9"/>
  <c r="F19" i="9"/>
  <c r="D20" i="9"/>
  <c r="F20" i="9"/>
  <c r="D21" i="9"/>
  <c r="F21" i="9"/>
  <c r="D22" i="9"/>
  <c r="F22" i="9"/>
  <c r="D23" i="9"/>
  <c r="F23" i="9"/>
  <c r="D24" i="9"/>
  <c r="F24" i="9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F23" i="8"/>
  <c r="D24" i="8"/>
  <c r="F24" i="8"/>
  <c r="D17" i="7"/>
  <c r="F17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17" i="3"/>
  <c r="F17" i="3"/>
  <c r="D18" i="3"/>
  <c r="F18" i="3"/>
  <c r="D19" i="3"/>
  <c r="F19" i="3"/>
  <c r="D20" i="3"/>
  <c r="F20" i="3"/>
  <c r="D21" i="3"/>
  <c r="F21" i="3"/>
  <c r="D22" i="3"/>
  <c r="F22" i="3"/>
  <c r="D23" i="3"/>
  <c r="F23" i="3"/>
  <c r="D24" i="3"/>
  <c r="F24" i="3"/>
  <c r="D17" i="6"/>
  <c r="F17" i="6"/>
  <c r="D18" i="6"/>
  <c r="F18" i="6"/>
  <c r="D19" i="6"/>
  <c r="F19" i="6"/>
  <c r="D20" i="6"/>
  <c r="F20" i="6"/>
  <c r="D21" i="6"/>
  <c r="F21" i="6"/>
  <c r="D22" i="6"/>
  <c r="F22" i="6"/>
  <c r="D23" i="6"/>
  <c r="F23" i="6"/>
  <c r="D24" i="6"/>
  <c r="F24" i="6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A3" i="19"/>
  <c r="A3" i="15"/>
  <c r="A3" i="14"/>
  <c r="A3" i="13"/>
  <c r="A3" i="12"/>
  <c r="A3" i="10"/>
  <c r="A3" i="9"/>
  <c r="A3" i="8"/>
  <c r="A3" i="7"/>
  <c r="A3" i="3"/>
  <c r="A3" i="6"/>
  <c r="A3" i="18"/>
  <c r="A3" i="4"/>
  <c r="D8" i="19"/>
  <c r="F8" i="19"/>
  <c r="D9" i="19"/>
  <c r="F9" i="19"/>
  <c r="D10" i="19"/>
  <c r="F10" i="19"/>
  <c r="D11" i="19"/>
  <c r="F11" i="19"/>
  <c r="D8" i="15"/>
  <c r="F8" i="15"/>
  <c r="D9" i="15"/>
  <c r="F9" i="15"/>
  <c r="D10" i="15"/>
  <c r="F10" i="15"/>
  <c r="D11" i="15"/>
  <c r="F11" i="15"/>
  <c r="D8" i="14"/>
  <c r="F8" i="14"/>
  <c r="D9" i="14"/>
  <c r="F9" i="14"/>
  <c r="D10" i="14"/>
  <c r="F10" i="14"/>
  <c r="D11" i="14"/>
  <c r="F11" i="14"/>
  <c r="D8" i="13"/>
  <c r="F8" i="13"/>
  <c r="D9" i="13"/>
  <c r="F9" i="13"/>
  <c r="D10" i="13"/>
  <c r="F10" i="13"/>
  <c r="D11" i="13"/>
  <c r="F11" i="13"/>
  <c r="D8" i="12"/>
  <c r="F8" i="12"/>
  <c r="D9" i="12"/>
  <c r="F9" i="12"/>
  <c r="D10" i="12"/>
  <c r="F10" i="12"/>
  <c r="D11" i="12"/>
  <c r="F11" i="12"/>
  <c r="D8" i="10"/>
  <c r="F8" i="10"/>
  <c r="D9" i="10"/>
  <c r="F9" i="10"/>
  <c r="D10" i="10"/>
  <c r="F10" i="10"/>
  <c r="D11" i="10"/>
  <c r="F11" i="10"/>
  <c r="D8" i="9"/>
  <c r="F8" i="9"/>
  <c r="D9" i="9"/>
  <c r="F9" i="9"/>
  <c r="D10" i="9"/>
  <c r="F10" i="9"/>
  <c r="D11" i="9"/>
  <c r="F11" i="9"/>
  <c r="D8" i="8"/>
  <c r="F8" i="8"/>
  <c r="D9" i="8"/>
  <c r="F9" i="8"/>
  <c r="D10" i="8"/>
  <c r="F10" i="8"/>
  <c r="D11" i="8"/>
  <c r="F11" i="8"/>
  <c r="D8" i="7"/>
  <c r="F8" i="7"/>
  <c r="D9" i="7"/>
  <c r="F9" i="7"/>
  <c r="D10" i="7"/>
  <c r="F10" i="7"/>
  <c r="D11" i="7"/>
  <c r="F11" i="7"/>
  <c r="D8" i="3"/>
  <c r="F8" i="3"/>
  <c r="D9" i="3"/>
  <c r="F9" i="3"/>
  <c r="D10" i="3"/>
  <c r="F10" i="3"/>
  <c r="D11" i="3"/>
  <c r="F11" i="3"/>
  <c r="D8" i="6"/>
  <c r="F8" i="6"/>
  <c r="D9" i="6"/>
  <c r="F9" i="6"/>
  <c r="D10" i="6"/>
  <c r="F10" i="6"/>
  <c r="D11" i="6"/>
  <c r="F11" i="6"/>
  <c r="D8" i="18"/>
  <c r="F8" i="18"/>
  <c r="D9" i="18"/>
  <c r="F9" i="18"/>
  <c r="D10" i="18"/>
  <c r="F10" i="18"/>
  <c r="D11" i="18"/>
  <c r="F11" i="18"/>
  <c r="D8" i="4"/>
  <c r="F8" i="4"/>
  <c r="D9" i="4"/>
  <c r="F9" i="4"/>
  <c r="D10" i="4"/>
  <c r="F10" i="4"/>
  <c r="D11" i="4"/>
  <c r="F11" i="4"/>
  <c r="D40" i="2" l="1"/>
  <c r="D7" i="1"/>
  <c r="D8" i="1"/>
  <c r="C11" i="1"/>
  <c r="B11" i="1"/>
  <c r="B40" i="19"/>
  <c r="H26" i="19"/>
  <c r="F26" i="19"/>
  <c r="D26" i="19"/>
  <c r="B26" i="19"/>
  <c r="B12" i="19"/>
  <c r="B40" i="4"/>
  <c r="H26" i="4"/>
  <c r="F26" i="4"/>
  <c r="D26" i="4"/>
  <c r="B26" i="4"/>
  <c r="B12" i="4"/>
  <c r="B40" i="13"/>
  <c r="H26" i="13"/>
  <c r="F26" i="13"/>
  <c r="D26" i="13"/>
  <c r="B26" i="13"/>
  <c r="B12" i="13"/>
  <c r="B40" i="15"/>
  <c r="H26" i="15"/>
  <c r="F26" i="15"/>
  <c r="D26" i="15"/>
  <c r="B26" i="15"/>
  <c r="B12" i="15"/>
  <c r="B40" i="9"/>
  <c r="H26" i="9"/>
  <c r="F26" i="9"/>
  <c r="D26" i="9"/>
  <c r="B26" i="9"/>
  <c r="B12" i="9"/>
  <c r="B40" i="3"/>
  <c r="H26" i="3"/>
  <c r="F26" i="3"/>
  <c r="D26" i="3"/>
  <c r="B26" i="3"/>
  <c r="B12" i="3"/>
  <c r="B40" i="8"/>
  <c r="H26" i="8"/>
  <c r="F26" i="8"/>
  <c r="D26" i="8"/>
  <c r="B26" i="8"/>
  <c r="B12" i="8"/>
  <c r="B40" i="2"/>
  <c r="B26" i="2"/>
  <c r="D26" i="2"/>
  <c r="F26" i="2"/>
  <c r="H26" i="2"/>
  <c r="B12" i="2"/>
  <c r="D12" i="2"/>
  <c r="F12" i="2"/>
  <c r="B40" i="18"/>
  <c r="H26" i="18"/>
  <c r="F26" i="18"/>
  <c r="D26" i="18"/>
  <c r="B26" i="18"/>
  <c r="B12" i="18"/>
  <c r="B40" i="12"/>
  <c r="H26" i="12"/>
  <c r="F26" i="12"/>
  <c r="D26" i="12"/>
  <c r="B26" i="12"/>
  <c r="B12" i="12"/>
  <c r="B40" i="10"/>
  <c r="H26" i="10"/>
  <c r="F26" i="10"/>
  <c r="D26" i="10"/>
  <c r="B26" i="10"/>
  <c r="B12" i="10"/>
  <c r="B40" i="6"/>
  <c r="H26" i="6"/>
  <c r="F26" i="6"/>
  <c r="D26" i="6"/>
  <c r="B26" i="6"/>
  <c r="B12" i="6"/>
  <c r="B40" i="14"/>
  <c r="H26" i="14"/>
  <c r="F26" i="14"/>
  <c r="D26" i="14"/>
  <c r="B26" i="14"/>
  <c r="B12" i="14"/>
  <c r="B40" i="7"/>
  <c r="H26" i="7"/>
  <c r="F26" i="7"/>
  <c r="D26" i="7"/>
  <c r="B26" i="7"/>
  <c r="B12" i="7"/>
  <c r="F12" i="21" l="1"/>
  <c r="G8" i="2"/>
  <c r="G10" i="2"/>
  <c r="G9" i="2"/>
  <c r="G11" i="2"/>
  <c r="D12" i="21"/>
  <c r="E8" i="2"/>
  <c r="E10" i="2"/>
  <c r="E11" i="2"/>
  <c r="E9" i="2"/>
  <c r="D37" i="21"/>
  <c r="D37" i="13"/>
  <c r="D37" i="8"/>
  <c r="D37" i="18"/>
  <c r="D37" i="10"/>
  <c r="D37" i="7"/>
  <c r="D37" i="4"/>
  <c r="D37" i="14"/>
  <c r="D37" i="9"/>
  <c r="D37" i="6"/>
  <c r="D37" i="15"/>
  <c r="D37" i="3"/>
  <c r="D37" i="19"/>
  <c r="D37" i="12"/>
  <c r="D42" i="21"/>
  <c r="D42" i="19"/>
  <c r="D42" i="12"/>
  <c r="D42" i="7"/>
  <c r="D42" i="4"/>
  <c r="D42" i="9"/>
  <c r="D42" i="15"/>
  <c r="D42" i="3"/>
  <c r="D42" i="13"/>
  <c r="D42" i="8"/>
  <c r="D42" i="18"/>
  <c r="D42" i="14"/>
  <c r="D42" i="6"/>
  <c r="D42" i="10"/>
  <c r="D38" i="21"/>
  <c r="D38" i="19"/>
  <c r="D38" i="15"/>
  <c r="D38" i="14"/>
  <c r="D38" i="13"/>
  <c r="D38" i="12"/>
  <c r="D38" i="10"/>
  <c r="D38" i="9"/>
  <c r="D38" i="8"/>
  <c r="D38" i="7"/>
  <c r="D40" i="7" s="1"/>
  <c r="D38" i="3"/>
  <c r="D38" i="6"/>
  <c r="D38" i="18"/>
  <c r="D38" i="4"/>
  <c r="C9" i="4"/>
  <c r="C8" i="4"/>
  <c r="C9" i="19"/>
  <c r="C10" i="19"/>
  <c r="C8" i="19"/>
  <c r="C10" i="15"/>
  <c r="C9" i="15"/>
  <c r="C8" i="15"/>
  <c r="C9" i="14"/>
  <c r="C8" i="14"/>
  <c r="C10" i="14"/>
  <c r="C9" i="13"/>
  <c r="C8" i="13"/>
  <c r="C10" i="12"/>
  <c r="C9" i="12"/>
  <c r="C8" i="12"/>
  <c r="C10" i="10"/>
  <c r="C9" i="10"/>
  <c r="C8" i="10"/>
  <c r="C10" i="9"/>
  <c r="C9" i="9"/>
  <c r="C8" i="9"/>
  <c r="C9" i="8"/>
  <c r="C8" i="8"/>
  <c r="C10" i="8"/>
  <c r="C10" i="7"/>
  <c r="C9" i="7"/>
  <c r="C8" i="7"/>
  <c r="C8" i="3"/>
  <c r="C9" i="3"/>
  <c r="C10" i="6"/>
  <c r="C9" i="6"/>
  <c r="C8" i="6"/>
  <c r="C10" i="18"/>
  <c r="C9" i="18"/>
  <c r="C8" i="18"/>
  <c r="C10" i="2"/>
  <c r="C8" i="2"/>
  <c r="C9" i="2"/>
  <c r="F12" i="15"/>
  <c r="F12" i="10"/>
  <c r="F12" i="3"/>
  <c r="F12" i="9"/>
  <c r="F12" i="6"/>
  <c r="F12" i="13"/>
  <c r="F12" i="18"/>
  <c r="F12" i="19"/>
  <c r="F12" i="12"/>
  <c r="F12" i="7"/>
  <c r="F12" i="4"/>
  <c r="F12" i="14"/>
  <c r="F12" i="8"/>
  <c r="D12" i="15"/>
  <c r="D12" i="13"/>
  <c r="D12" i="10"/>
  <c r="D12" i="8"/>
  <c r="D12" i="3"/>
  <c r="D12" i="18"/>
  <c r="D12" i="19"/>
  <c r="D12" i="12"/>
  <c r="D12" i="7"/>
  <c r="D12" i="9"/>
  <c r="D12" i="4"/>
  <c r="D12" i="14"/>
  <c r="D12" i="6"/>
  <c r="D11" i="1"/>
  <c r="G36" i="1" s="1"/>
  <c r="D40" i="12" l="1"/>
  <c r="D40" i="9"/>
  <c r="D40" i="15"/>
  <c r="E10" i="21"/>
  <c r="E10" i="19"/>
  <c r="E10" i="15"/>
  <c r="E10" i="14"/>
  <c r="E10" i="13"/>
  <c r="E10" i="12"/>
  <c r="E10" i="10"/>
  <c r="E10" i="9"/>
  <c r="E10" i="8"/>
  <c r="E10" i="7"/>
  <c r="E10" i="3"/>
  <c r="E10" i="6"/>
  <c r="E10" i="18"/>
  <c r="E10" i="4"/>
  <c r="E8" i="21"/>
  <c r="E12" i="2"/>
  <c r="E8" i="19"/>
  <c r="E8" i="15"/>
  <c r="E8" i="14"/>
  <c r="E8" i="13"/>
  <c r="E8" i="12"/>
  <c r="E8" i="10"/>
  <c r="E8" i="9"/>
  <c r="E8" i="8"/>
  <c r="E8" i="7"/>
  <c r="E8" i="3"/>
  <c r="E8" i="6"/>
  <c r="E8" i="18"/>
  <c r="E8" i="4"/>
  <c r="G10" i="21"/>
  <c r="G10" i="19"/>
  <c r="G10" i="15"/>
  <c r="G10" i="14"/>
  <c r="G10" i="13"/>
  <c r="G10" i="12"/>
  <c r="G10" i="10"/>
  <c r="G10" i="9"/>
  <c r="G10" i="8"/>
  <c r="G10" i="7"/>
  <c r="G10" i="3"/>
  <c r="G10" i="6"/>
  <c r="G10" i="18"/>
  <c r="G10" i="4"/>
  <c r="G9" i="21"/>
  <c r="G9" i="19"/>
  <c r="G9" i="15"/>
  <c r="G9" i="14"/>
  <c r="G9" i="13"/>
  <c r="G9" i="12"/>
  <c r="G9" i="10"/>
  <c r="G9" i="9"/>
  <c r="G9" i="8"/>
  <c r="G9" i="7"/>
  <c r="G9" i="3"/>
  <c r="G9" i="6"/>
  <c r="G9" i="18"/>
  <c r="G9" i="4"/>
  <c r="D40" i="6"/>
  <c r="D40" i="14"/>
  <c r="E9" i="21"/>
  <c r="E9" i="19"/>
  <c r="E9" i="15"/>
  <c r="E9" i="14"/>
  <c r="E9" i="13"/>
  <c r="E9" i="12"/>
  <c r="E9" i="10"/>
  <c r="E9" i="9"/>
  <c r="E9" i="8"/>
  <c r="E9" i="7"/>
  <c r="E9" i="3"/>
  <c r="E9" i="6"/>
  <c r="E9" i="18"/>
  <c r="E9" i="4"/>
  <c r="G12" i="2"/>
  <c r="G8" i="21"/>
  <c r="G8" i="19"/>
  <c r="G8" i="15"/>
  <c r="G8" i="14"/>
  <c r="G8" i="13"/>
  <c r="G8" i="12"/>
  <c r="G8" i="10"/>
  <c r="G8" i="9"/>
  <c r="G8" i="8"/>
  <c r="G8" i="7"/>
  <c r="G8" i="3"/>
  <c r="G8" i="6"/>
  <c r="G8" i="18"/>
  <c r="G8" i="4"/>
  <c r="E11" i="21"/>
  <c r="E11" i="19"/>
  <c r="E11" i="15"/>
  <c r="E11" i="14"/>
  <c r="E11" i="13"/>
  <c r="E11" i="12"/>
  <c r="E11" i="10"/>
  <c r="E11" i="9"/>
  <c r="E11" i="8"/>
  <c r="E11" i="7"/>
  <c r="E11" i="3"/>
  <c r="E11" i="6"/>
  <c r="E11" i="18"/>
  <c r="E11" i="4"/>
  <c r="G11" i="21"/>
  <c r="G11" i="19"/>
  <c r="G11" i="15"/>
  <c r="G11" i="14"/>
  <c r="G11" i="13"/>
  <c r="G11" i="12"/>
  <c r="G11" i="10"/>
  <c r="G11" i="9"/>
  <c r="G11" i="8"/>
  <c r="G11" i="7"/>
  <c r="G11" i="3"/>
  <c r="G11" i="6"/>
  <c r="G11" i="18"/>
  <c r="G11" i="4"/>
  <c r="D40" i="4"/>
  <c r="D40" i="19"/>
  <c r="D40" i="3"/>
  <c r="D40" i="10"/>
  <c r="D40" i="18"/>
  <c r="D40" i="8"/>
  <c r="D40" i="13"/>
  <c r="D40" i="21"/>
  <c r="E6" i="1"/>
  <c r="C12" i="19"/>
  <c r="C12" i="10"/>
  <c r="C12" i="9"/>
  <c r="C12" i="7"/>
  <c r="C12" i="6"/>
  <c r="C12" i="4"/>
  <c r="C12" i="18"/>
  <c r="C12" i="13"/>
  <c r="C12" i="12"/>
  <c r="C12" i="15"/>
  <c r="C12" i="14"/>
  <c r="C12" i="8"/>
  <c r="C12" i="3"/>
  <c r="C12" i="2"/>
  <c r="E8" i="1"/>
  <c r="D20" i="1" s="1"/>
  <c r="E7" i="1"/>
  <c r="C20" i="1" s="1"/>
  <c r="E11" i="1" l="1"/>
  <c r="E12" i="21"/>
  <c r="E12" i="19"/>
  <c r="E12" i="3"/>
  <c r="E12" i="6"/>
  <c r="E12" i="14"/>
  <c r="E12" i="13"/>
  <c r="E12" i="9"/>
  <c r="E12" i="12"/>
  <c r="E12" i="10"/>
  <c r="E12" i="15"/>
  <c r="E12" i="18"/>
  <c r="E12" i="7"/>
  <c r="E12" i="8"/>
  <c r="E12" i="4"/>
  <c r="G12" i="21"/>
  <c r="G12" i="3"/>
  <c r="G12" i="18"/>
  <c r="G12" i="8"/>
  <c r="G12" i="10"/>
  <c r="G12" i="14"/>
  <c r="G12" i="12"/>
  <c r="G12" i="19"/>
  <c r="G12" i="15"/>
  <c r="G12" i="7"/>
  <c r="G12" i="6"/>
  <c r="G12" i="4"/>
  <c r="G12" i="9"/>
  <c r="G12" i="13"/>
  <c r="B20" i="1"/>
  <c r="B22" i="1" s="1"/>
  <c r="D27" i="1"/>
  <c r="D31" i="1"/>
  <c r="C34" i="1"/>
  <c r="C31" i="1"/>
  <c r="D30" i="1"/>
  <c r="D26" i="1"/>
  <c r="D25" i="1"/>
  <c r="D23" i="1"/>
  <c r="D21" i="1"/>
  <c r="C29" i="1"/>
  <c r="C23" i="1"/>
  <c r="D24" i="1"/>
  <c r="D22" i="1"/>
  <c r="D35" i="1"/>
  <c r="D34" i="1"/>
  <c r="C27" i="1"/>
  <c r="C25" i="1"/>
  <c r="D32" i="1"/>
  <c r="C21" i="1"/>
  <c r="D33" i="1"/>
  <c r="D29" i="1"/>
  <c r="C32" i="1"/>
  <c r="D28" i="1"/>
  <c r="C33" i="1"/>
  <c r="C30" i="1"/>
  <c r="C28" i="1"/>
  <c r="C26" i="1"/>
  <c r="C24" i="1"/>
  <c r="C22" i="1"/>
  <c r="C35" i="1"/>
  <c r="B27" i="1"/>
  <c r="B26" i="1"/>
  <c r="B29" i="1"/>
  <c r="B32" i="1"/>
  <c r="B35" i="1"/>
  <c r="B21" i="1"/>
  <c r="B23" i="1"/>
  <c r="B28" i="1"/>
  <c r="B30" i="1"/>
  <c r="B33" i="1"/>
  <c r="E20" i="1" l="1"/>
  <c r="B25" i="1"/>
  <c r="B34" i="1"/>
  <c r="B24" i="1"/>
  <c r="B31" i="1"/>
  <c r="D36" i="1"/>
  <c r="C36" i="1"/>
  <c r="B36" i="1" l="1"/>
</calcChain>
</file>

<file path=xl/sharedStrings.xml><?xml version="1.0" encoding="utf-8"?>
<sst xmlns="http://schemas.openxmlformats.org/spreadsheetml/2006/main" count="929" uniqueCount="110">
  <si>
    <t>FND 0100</t>
  </si>
  <si>
    <t>FND 420</t>
  </si>
  <si>
    <t>TOTAL EXP.</t>
  </si>
  <si>
    <t>FUNCTION/OBJ</t>
  </si>
  <si>
    <t xml:space="preserve"> </t>
  </si>
  <si>
    <t>TOTAL EXPEND.</t>
  </si>
  <si>
    <t>C.C.</t>
  </si>
  <si>
    <t>0021</t>
  </si>
  <si>
    <t>0031</t>
  </si>
  <si>
    <t>0101</t>
  </si>
  <si>
    <t>0121</t>
  </si>
  <si>
    <t>0161</t>
  </si>
  <si>
    <t>0171</t>
  </si>
  <si>
    <t>0181</t>
  </si>
  <si>
    <t>0201</t>
  </si>
  <si>
    <t>% Of TOTAL EXPEND</t>
  </si>
  <si>
    <t>FLORIDA DEPARTMENT OF EDUCATION</t>
  </si>
  <si>
    <t>EDUCATIONAL FUNDING ACCOUNTABILITY ACT</t>
  </si>
  <si>
    <t>REVENUES</t>
  </si>
  <si>
    <t>SCHOOL</t>
  </si>
  <si>
    <t>%</t>
  </si>
  <si>
    <t>DISTRICT</t>
  </si>
  <si>
    <t>STATE</t>
  </si>
  <si>
    <t>FEDERAL</t>
  </si>
  <si>
    <t>STATE/LOCAL(Excludes Lottery)</t>
  </si>
  <si>
    <t>LOTTERY</t>
  </si>
  <si>
    <t>PRIVATE</t>
  </si>
  <si>
    <t>TOTAL</t>
  </si>
  <si>
    <t>OPERATING COSTS K-12</t>
  </si>
  <si>
    <t>PER FULL-TIME EQUIVALENT STUDENTS</t>
  </si>
  <si>
    <t>COSTS</t>
  </si>
  <si>
    <t>SALARIES/BENEFITS</t>
  </si>
  <si>
    <t>OTHER INSTRUCTIONAL PERSONNEL</t>
  </si>
  <si>
    <t>CONTRACTED SERVICES</t>
  </si>
  <si>
    <t>SCHOOL ADMINISTRATION</t>
  </si>
  <si>
    <t>MATERIALS, SUPPLIES, CAPITAL OUTLAY</t>
  </si>
  <si>
    <t>FOOD SERVICE</t>
  </si>
  <si>
    <t>OPER/MAINT OF PLANT</t>
  </si>
  <si>
    <t>OTHER SCHOOL LEVEL SUPPORT SERV.</t>
  </si>
  <si>
    <t>TOTAL SCHOOL COSTS</t>
  </si>
  <si>
    <t>BASIC PROGRAMS</t>
  </si>
  <si>
    <t>EXCEPTIONAL PROGRAMS</t>
  </si>
  <si>
    <t>TEXTBOOKS</t>
  </si>
  <si>
    <t>COMPUTER HARDWARE &amp; SOFTWARE</t>
  </si>
  <si>
    <t>OTHER INSTRUCTIONAL MATERIALS</t>
  </si>
  <si>
    <t>LIBRARY MEDIA MATERIALS</t>
  </si>
  <si>
    <t xml:space="preserve">  </t>
  </si>
  <si>
    <t>*</t>
  </si>
  <si>
    <t>SCHOOL:  OKEECHOBEE FRESHMAN CAMPUS</t>
  </si>
  <si>
    <t>BREAKDOWN OF MATERIALS/SUPPLIES</t>
  </si>
  <si>
    <t>**</t>
  </si>
  <si>
    <t>0112</t>
  </si>
  <si>
    <t>0113</t>
  </si>
  <si>
    <t>ESOL PROGRAM</t>
  </si>
  <si>
    <t>ESOL PROGRAMS</t>
  </si>
  <si>
    <t>SCHOOL:  OKEECHOBEE HIGH SCHOOL</t>
  </si>
  <si>
    <t xml:space="preserve">FOOTNOTE:  </t>
  </si>
  <si>
    <t>THE COST OF SUBSTITUTE TEACHERS</t>
  </si>
  <si>
    <t>FOOTNOTE:</t>
  </si>
  <si>
    <t xml:space="preserve">THE COST OF SUBSTITUTE TEACHERS </t>
  </si>
  <si>
    <t>INCLUDED IN "SALARIES/BENEFITS"</t>
  </si>
  <si>
    <t>IS:</t>
  </si>
  <si>
    <t>BREAKDOWN OF MATERIALS/SUPPLIES FOR DOE REPORT</t>
  </si>
  <si>
    <t>DOE REPORT</t>
  </si>
  <si>
    <t>MAT/SPL/CAP</t>
  </si>
  <si>
    <t>INST SALARIES PER FULL-TIME STUDENTS</t>
  </si>
  <si>
    <t>5000-0520</t>
  </si>
  <si>
    <t>5000-0643,0644,0691,0692</t>
  </si>
  <si>
    <t>THE AMOUNTS IN COLUMN F ARE REFLECTED IN THE EDUCATION FUNDING ACCOUNTABILITY REPORT.</t>
  </si>
  <si>
    <t>EACH COST CENTER HAS AN AMOUNT TITLED MATERIALS,SUPPLIES, CAPITAL OUTLAY.</t>
  </si>
  <si>
    <t>OMIT FUNCTION 5500/5900</t>
  </si>
  <si>
    <t>SCHOOL:  SOUTH ELEMENTARY SCHOOL</t>
  </si>
  <si>
    <t>SCHOOL:  CENTRAL ELEMENTARY SCHOOL</t>
  </si>
  <si>
    <t>SCHOOL: OKEECHOBEE ACHIEVEMENT ACADEMY</t>
  </si>
  <si>
    <t>SCHOOL: YEARLING MIDDLE SCHOOL</t>
  </si>
  <si>
    <t>SCHOOL:  NORTH ELEMENTARY SCHOOL</t>
  </si>
  <si>
    <t>SCHOOL:  EVERGLADES ELEMENTARY SCHOOL</t>
  </si>
  <si>
    <t>SCHOOL:  SEMINOLE ELEMENTARY SCHOOL</t>
  </si>
  <si>
    <r>
      <t xml:space="preserve">ADULT PROGRAMS </t>
    </r>
    <r>
      <rPr>
        <i/>
        <sz val="10"/>
        <rFont val="Arial"/>
        <family val="2"/>
      </rPr>
      <t>(* NOT FEFP FUNDED)</t>
    </r>
  </si>
  <si>
    <r>
      <t>ADULT PROGRAMS</t>
    </r>
    <r>
      <rPr>
        <i/>
        <sz val="10"/>
        <rFont val="Arial"/>
        <family val="2"/>
      </rPr>
      <t xml:space="preserve"> (* NOT FEFP FUNDED)</t>
    </r>
  </si>
  <si>
    <t>SCHOOL:  OSCEOLA MIDDLE SCHOOL</t>
  </si>
  <si>
    <r>
      <t>ADULT PROGRAMS</t>
    </r>
    <r>
      <rPr>
        <sz val="10"/>
        <rFont val="Arial"/>
        <family val="2"/>
      </rPr>
      <t xml:space="preserve"> (* </t>
    </r>
    <r>
      <rPr>
        <i/>
        <sz val="10"/>
        <rFont val="Arial"/>
        <family val="2"/>
      </rPr>
      <t>NOT FEFP FUNDED</t>
    </r>
    <r>
      <rPr>
        <sz val="10"/>
        <rFont val="Arial"/>
        <family val="2"/>
      </rPr>
      <t>)</t>
    </r>
  </si>
  <si>
    <r>
      <t>ADULT PROGRAMS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(* NOT FEFP FUNDED)</t>
    </r>
  </si>
  <si>
    <r>
      <t xml:space="preserve">ADULT PROGRAMS </t>
    </r>
    <r>
      <rPr>
        <sz val="10"/>
        <rFont val="Arial"/>
        <family val="2"/>
      </rPr>
      <t>(* NOT FEFP FUNDED)</t>
    </r>
  </si>
  <si>
    <t>NOTE:  SKYWARD REPORTS USED TO VERIFY THESE AMOUNTS</t>
  </si>
  <si>
    <t>CAREER EDUCATION PROGRAMS</t>
  </si>
  <si>
    <t>Federal</t>
  </si>
  <si>
    <t>State/Local</t>
  </si>
  <si>
    <t>Lottery</t>
  </si>
  <si>
    <t>Central</t>
  </si>
  <si>
    <t>OHS</t>
  </si>
  <si>
    <t>Subs</t>
  </si>
  <si>
    <t>South</t>
  </si>
  <si>
    <t>YMS</t>
  </si>
  <si>
    <t>North</t>
  </si>
  <si>
    <t>Everglades</t>
  </si>
  <si>
    <t>Seminole</t>
  </si>
  <si>
    <t>OMS</t>
  </si>
  <si>
    <t>OAA</t>
  </si>
  <si>
    <t>SCHOOL:  8017 OKEE INTENSIVE HALFWAY HOUSE</t>
  </si>
  <si>
    <t>SCHOOL: 9101 TANTIE JUVENILE RESIDENTIAL FACILITY</t>
  </si>
  <si>
    <t>SCHOOL:  9106 CYPRESS JUVENILE RESIDENTIAL FACILITY</t>
  </si>
  <si>
    <t>SCHOOL:  7004 OKEECHOBEE VIRTUAL FRANCHISE</t>
  </si>
  <si>
    <t>SCHOOL FINANCIAL REPORT 2015-16</t>
  </si>
  <si>
    <t>2015-16 FINANCIAL REPORT</t>
  </si>
  <si>
    <t>Checks</t>
  </si>
  <si>
    <t>Total Re</t>
  </si>
  <si>
    <t>SCHOOL:  9004 STUDENT SERVICES/SPECIAL PROGRAMS</t>
  </si>
  <si>
    <t>Object 500 &amp; 600-Other</t>
  </si>
  <si>
    <t>500 &amp; 600 -Other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</si>
</sst>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000%"/>
    <numFmt numFmtId="166" formatCode="_(* #,##0_);_(* \(#,##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theme="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10" xfId="0" applyBorder="1"/>
    <xf numFmtId="0" fontId="0" fillId="0" borderId="13" xfId="0" applyBorder="1"/>
    <xf numFmtId="0" fontId="5" fillId="0" borderId="16" xfId="0" applyFont="1" applyBorder="1"/>
    <xf numFmtId="0" fontId="1" fillId="0" borderId="0" xfId="0" applyFont="1" applyBorder="1" applyAlignment="1">
      <alignment horizontal="center"/>
    </xf>
    <xf numFmtId="166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13" xfId="0" applyFill="1" applyBorder="1"/>
    <xf numFmtId="166" fontId="0" fillId="0" borderId="0" xfId="1" applyNumberFormat="1" applyFont="1" applyFill="1" applyBorder="1"/>
    <xf numFmtId="10" fontId="0" fillId="0" borderId="14" xfId="0" applyNumberFormat="1" applyFill="1" applyBorder="1"/>
    <xf numFmtId="166" fontId="0" fillId="0" borderId="9" xfId="1" applyNumberFormat="1" applyFont="1" applyFill="1" applyBorder="1"/>
    <xf numFmtId="10" fontId="0" fillId="0" borderId="15" xfId="0" applyNumberFormat="1" applyFill="1" applyBorder="1"/>
    <xf numFmtId="0" fontId="0" fillId="0" borderId="15" xfId="0" applyFill="1" applyBorder="1"/>
    <xf numFmtId="0" fontId="5" fillId="0" borderId="16" xfId="0" applyFont="1" applyFill="1" applyBorder="1"/>
    <xf numFmtId="166" fontId="0" fillId="0" borderId="0" xfId="1" applyNumberFormat="1" applyFont="1" applyFill="1"/>
    <xf numFmtId="4" fontId="1" fillId="0" borderId="0" xfId="0" applyNumberFormat="1" applyFont="1" applyFill="1"/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0" fontId="2" fillId="0" borderId="2" xfId="0" applyFont="1" applyFill="1" applyBorder="1"/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/>
    <xf numFmtId="3" fontId="1" fillId="0" borderId="5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/>
    <xf numFmtId="3" fontId="1" fillId="0" borderId="0" xfId="0" applyNumberFormat="1" applyFont="1" applyFill="1" applyBorder="1"/>
    <xf numFmtId="0" fontId="1" fillId="0" borderId="2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1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topLeftCell="A7" workbookViewId="0">
      <selection activeCell="C9" sqref="C9"/>
    </sheetView>
  </sheetViews>
  <sheetFormatPr defaultRowHeight="15.75" x14ac:dyDescent="0.25"/>
  <cols>
    <col min="1" max="1" width="29.42578125" style="1" customWidth="1"/>
    <col min="2" max="2" width="15.7109375" style="1" customWidth="1"/>
    <col min="3" max="3" width="18.140625" style="1" customWidth="1"/>
    <col min="4" max="4" width="15.7109375" style="1" customWidth="1"/>
    <col min="5" max="5" width="24.28515625" style="1" customWidth="1"/>
    <col min="6" max="6" width="16.5703125" style="1" customWidth="1"/>
    <col min="7" max="7" width="9.140625" style="1"/>
    <col min="8" max="8" width="15.28515625" style="1" customWidth="1"/>
    <col min="9" max="16384" width="9.140625" style="1"/>
  </cols>
  <sheetData>
    <row r="1" spans="1:6" x14ac:dyDescent="0.25">
      <c r="A1" s="41" t="s">
        <v>103</v>
      </c>
      <c r="B1" s="41"/>
      <c r="C1" s="41"/>
      <c r="D1" s="41"/>
      <c r="E1" s="41"/>
      <c r="F1" s="41"/>
    </row>
    <row r="2" spans="1:6" x14ac:dyDescent="0.25">
      <c r="A2" s="41" t="s">
        <v>62</v>
      </c>
      <c r="B2" s="41"/>
      <c r="C2" s="41"/>
      <c r="D2" s="41"/>
      <c r="E2" s="41"/>
      <c r="F2" s="41"/>
    </row>
    <row r="4" spans="1:6" x14ac:dyDescent="0.25">
      <c r="A4" s="2" t="s">
        <v>3</v>
      </c>
      <c r="B4" s="2" t="s">
        <v>0</v>
      </c>
      <c r="C4" s="2" t="s">
        <v>1</v>
      </c>
      <c r="D4" s="1" t="s">
        <v>2</v>
      </c>
      <c r="E4" s="1" t="s">
        <v>15</v>
      </c>
    </row>
    <row r="5" spans="1:6" x14ac:dyDescent="0.25">
      <c r="A5" s="29" t="s">
        <v>70</v>
      </c>
    </row>
    <row r="6" spans="1:6" x14ac:dyDescent="0.25">
      <c r="A6" s="2" t="s">
        <v>66</v>
      </c>
      <c r="B6" s="63">
        <v>257430.71</v>
      </c>
      <c r="C6" s="63">
        <v>4070.53</v>
      </c>
      <c r="D6" s="3">
        <f>SUM(B6:C6)</f>
        <v>261501.24</v>
      </c>
      <c r="E6" s="21">
        <f>D6/D11</f>
        <v>0.1338039</v>
      </c>
    </row>
    <row r="7" spans="1:6" x14ac:dyDescent="0.25">
      <c r="A7" s="4" t="s">
        <v>67</v>
      </c>
      <c r="B7" s="63">
        <v>348803.46</v>
      </c>
      <c r="C7" s="63">
        <v>201719.51</v>
      </c>
      <c r="D7" s="3">
        <f>SUM(B7:C7)</f>
        <v>550522.97</v>
      </c>
      <c r="E7" s="21">
        <f>D7/D11</f>
        <v>0.28168939999999998</v>
      </c>
    </row>
    <row r="8" spans="1:6" x14ac:dyDescent="0.25">
      <c r="A8" s="25" t="s">
        <v>108</v>
      </c>
      <c r="B8" s="63">
        <v>382357.29</v>
      </c>
      <c r="C8" s="63">
        <v>759980.38</v>
      </c>
      <c r="D8" s="3">
        <f>SUM(B8:C8)</f>
        <v>1142337.67</v>
      </c>
      <c r="E8" s="21">
        <f>D8/D11</f>
        <v>0.58450670000000005</v>
      </c>
    </row>
    <row r="9" spans="1:6" x14ac:dyDescent="0.25">
      <c r="A9" s="2"/>
      <c r="B9" s="3"/>
      <c r="C9" s="3"/>
      <c r="D9" s="3"/>
      <c r="E9" s="21"/>
    </row>
    <row r="10" spans="1:6" x14ac:dyDescent="0.25">
      <c r="A10" s="2"/>
      <c r="B10" s="3"/>
      <c r="C10" s="3"/>
      <c r="D10" s="3"/>
      <c r="E10" s="21"/>
    </row>
    <row r="11" spans="1:6" x14ac:dyDescent="0.25">
      <c r="A11" s="2" t="s">
        <v>5</v>
      </c>
      <c r="B11" s="3">
        <f>SUM(B6:B10)</f>
        <v>988591.46</v>
      </c>
      <c r="C11" s="3">
        <f>SUM(C6:C10)</f>
        <v>965770.42</v>
      </c>
      <c r="D11" s="3">
        <f>SUM(D6:D10)</f>
        <v>1954361.88</v>
      </c>
      <c r="E11" s="21">
        <f>SUM(E6:E10)</f>
        <v>1</v>
      </c>
    </row>
    <row r="12" spans="1:6" x14ac:dyDescent="0.25">
      <c r="A12" s="2"/>
      <c r="B12" s="3"/>
      <c r="C12" s="3"/>
      <c r="D12" s="3"/>
    </row>
    <row r="13" spans="1:6" s="23" customFormat="1" x14ac:dyDescent="0.25">
      <c r="A13" s="27" t="s">
        <v>84</v>
      </c>
      <c r="B13" s="28"/>
      <c r="C13" s="28"/>
      <c r="D13" s="28"/>
    </row>
    <row r="14" spans="1:6" x14ac:dyDescent="0.25">
      <c r="A14" s="2"/>
      <c r="B14" s="3"/>
      <c r="C14" s="3"/>
      <c r="D14" s="3"/>
    </row>
    <row r="15" spans="1:6" x14ac:dyDescent="0.25">
      <c r="A15" s="2"/>
      <c r="B15" s="3"/>
      <c r="C15" s="3"/>
      <c r="D15" s="3"/>
    </row>
    <row r="16" spans="1:6" x14ac:dyDescent="0.25">
      <c r="A16" s="2"/>
      <c r="B16" s="3"/>
      <c r="C16" s="3"/>
      <c r="D16" s="3"/>
    </row>
    <row r="17" spans="1:7" x14ac:dyDescent="0.25">
      <c r="A17" s="2"/>
      <c r="B17" s="3"/>
      <c r="C17" s="3"/>
      <c r="D17" s="3"/>
    </row>
    <row r="18" spans="1:7" x14ac:dyDescent="0.25">
      <c r="A18" s="2"/>
      <c r="B18" s="42">
        <v>5000</v>
      </c>
      <c r="C18" s="42"/>
      <c r="D18" s="42"/>
      <c r="E18" s="29" t="s">
        <v>63</v>
      </c>
    </row>
    <row r="19" spans="1:7" x14ac:dyDescent="0.25">
      <c r="A19" s="2" t="s">
        <v>6</v>
      </c>
      <c r="B19" s="7">
        <v>520</v>
      </c>
      <c r="C19" s="4">
        <v>643644691692</v>
      </c>
      <c r="D19" s="26" t="s">
        <v>109</v>
      </c>
      <c r="E19" s="29" t="s">
        <v>64</v>
      </c>
    </row>
    <row r="20" spans="1:7" x14ac:dyDescent="0.25">
      <c r="A20" s="2"/>
      <c r="B20" s="22">
        <f>E6</f>
        <v>0.1338039</v>
      </c>
      <c r="C20" s="22">
        <f>E7</f>
        <v>0.28168939999999998</v>
      </c>
      <c r="D20" s="22">
        <f>E8</f>
        <v>0.58450670000000005</v>
      </c>
      <c r="E20" s="30">
        <f>SUM(B20:D20)</f>
        <v>1</v>
      </c>
    </row>
    <row r="21" spans="1:7" x14ac:dyDescent="0.25">
      <c r="A21" s="5" t="s">
        <v>7</v>
      </c>
      <c r="B21" s="20">
        <f>E21*B20</f>
        <v>0</v>
      </c>
      <c r="C21" s="20">
        <f>E21*C20</f>
        <v>0</v>
      </c>
      <c r="D21" s="20">
        <f>E21*D20</f>
        <v>0</v>
      </c>
      <c r="E21" s="19">
        <v>0</v>
      </c>
      <c r="G21" s="3"/>
    </row>
    <row r="22" spans="1:7" x14ac:dyDescent="0.25">
      <c r="A22" s="5" t="s">
        <v>8</v>
      </c>
      <c r="B22" s="20">
        <f>E22*B20</f>
        <v>24546</v>
      </c>
      <c r="C22" s="20">
        <f>E22*C20</f>
        <v>51675</v>
      </c>
      <c r="D22" s="20">
        <f>E22*D20</f>
        <v>107227</v>
      </c>
      <c r="E22" s="19">
        <v>183448</v>
      </c>
      <c r="G22" s="3"/>
    </row>
    <row r="23" spans="1:7" x14ac:dyDescent="0.25">
      <c r="A23" s="5" t="s">
        <v>9</v>
      </c>
      <c r="B23" s="20">
        <f>E23*B20</f>
        <v>70189</v>
      </c>
      <c r="C23" s="20">
        <f>E23*C20</f>
        <v>147766</v>
      </c>
      <c r="D23" s="20">
        <f>E23*D20</f>
        <v>306614</v>
      </c>
      <c r="E23" s="19">
        <v>524569</v>
      </c>
      <c r="G23" s="3"/>
    </row>
    <row r="24" spans="1:7" x14ac:dyDescent="0.25">
      <c r="A24" s="5" t="s">
        <v>51</v>
      </c>
      <c r="B24" s="20">
        <f>E24*B20</f>
        <v>18453</v>
      </c>
      <c r="C24" s="20">
        <f>E24*C20</f>
        <v>38848</v>
      </c>
      <c r="D24" s="20">
        <f>E24*D20</f>
        <v>80609</v>
      </c>
      <c r="E24" s="19">
        <v>137909</v>
      </c>
      <c r="G24" s="3"/>
    </row>
    <row r="25" spans="1:7" x14ac:dyDescent="0.25">
      <c r="A25" s="5" t="s">
        <v>52</v>
      </c>
      <c r="B25" s="20">
        <f>E25*B20</f>
        <v>5560</v>
      </c>
      <c r="C25" s="20">
        <f>E25*C20</f>
        <v>11706</v>
      </c>
      <c r="D25" s="20">
        <f>E25*D20</f>
        <v>24290</v>
      </c>
      <c r="E25" s="19">
        <v>41556</v>
      </c>
      <c r="G25" s="3"/>
    </row>
    <row r="26" spans="1:7" x14ac:dyDescent="0.25">
      <c r="A26" s="5" t="s">
        <v>10</v>
      </c>
      <c r="B26" s="20">
        <f>E26*B20</f>
        <v>23391</v>
      </c>
      <c r="C26" s="20">
        <f>E26*C20</f>
        <v>49244</v>
      </c>
      <c r="D26" s="20">
        <f>E26*D20</f>
        <v>102182</v>
      </c>
      <c r="E26" s="19">
        <v>174817</v>
      </c>
      <c r="G26" s="3"/>
    </row>
    <row r="27" spans="1:7" x14ac:dyDescent="0.25">
      <c r="A27" s="5" t="s">
        <v>11</v>
      </c>
      <c r="B27" s="20">
        <f>E27*B20</f>
        <v>26460</v>
      </c>
      <c r="C27" s="20">
        <f>E27*C20</f>
        <v>55705</v>
      </c>
      <c r="D27" s="20">
        <f>E27*D20</f>
        <v>115589</v>
      </c>
      <c r="E27" s="19">
        <v>197754</v>
      </c>
      <c r="G27" s="3"/>
    </row>
    <row r="28" spans="1:7" x14ac:dyDescent="0.25">
      <c r="A28" s="5" t="s">
        <v>12</v>
      </c>
      <c r="B28" s="20">
        <f>E28*B20</f>
        <v>27184</v>
      </c>
      <c r="C28" s="20">
        <f>E28*C20</f>
        <v>57229</v>
      </c>
      <c r="D28" s="20">
        <f>E28*D20</f>
        <v>118750</v>
      </c>
      <c r="E28" s="19">
        <v>203162</v>
      </c>
      <c r="G28" s="3"/>
    </row>
    <row r="29" spans="1:7" x14ac:dyDescent="0.25">
      <c r="A29" s="8" t="s">
        <v>13</v>
      </c>
      <c r="B29" s="20">
        <f>E29*B20</f>
        <v>28396</v>
      </c>
      <c r="C29" s="20">
        <f>E29*C20</f>
        <v>59781</v>
      </c>
      <c r="D29" s="20">
        <f>E29*D20</f>
        <v>124045</v>
      </c>
      <c r="E29" s="19">
        <v>212222</v>
      </c>
      <c r="G29" s="3"/>
    </row>
    <row r="30" spans="1:7" x14ac:dyDescent="0.25">
      <c r="A30" s="5" t="s">
        <v>14</v>
      </c>
      <c r="B30" s="20">
        <f>E30*B20</f>
        <v>24426</v>
      </c>
      <c r="C30" s="20">
        <f>E30*C20</f>
        <v>51422</v>
      </c>
      <c r="D30" s="20">
        <f>E30*D20</f>
        <v>106701</v>
      </c>
      <c r="E30" s="19">
        <v>182549</v>
      </c>
      <c r="G30" s="3"/>
    </row>
    <row r="31" spans="1:7" x14ac:dyDescent="0.25">
      <c r="A31" s="5">
        <v>7004</v>
      </c>
      <c r="B31" s="20">
        <f>E31*B20</f>
        <v>102</v>
      </c>
      <c r="C31" s="20">
        <f>E31*C20</f>
        <v>215</v>
      </c>
      <c r="D31" s="20">
        <f>E31*D20</f>
        <v>445</v>
      </c>
      <c r="E31" s="19">
        <v>762</v>
      </c>
      <c r="G31" s="3"/>
    </row>
    <row r="32" spans="1:7" x14ac:dyDescent="0.25">
      <c r="A32" s="2">
        <v>8017</v>
      </c>
      <c r="B32" s="20">
        <f>E32*B20</f>
        <v>2626</v>
      </c>
      <c r="C32" s="20">
        <f>E32*C20</f>
        <v>5528</v>
      </c>
      <c r="D32" s="20">
        <f>E32*D20</f>
        <v>11472</v>
      </c>
      <c r="E32" s="19">
        <v>19626</v>
      </c>
      <c r="G32" s="3"/>
    </row>
    <row r="33" spans="1:7" x14ac:dyDescent="0.25">
      <c r="A33" s="2">
        <v>9004</v>
      </c>
      <c r="B33" s="20">
        <f>E33*B20</f>
        <v>14</v>
      </c>
      <c r="C33" s="20">
        <f>E33*C20</f>
        <v>30</v>
      </c>
      <c r="D33" s="20">
        <f>E33*D20</f>
        <v>63</v>
      </c>
      <c r="E33" s="19">
        <v>107</v>
      </c>
      <c r="G33" s="3"/>
    </row>
    <row r="34" spans="1:7" x14ac:dyDescent="0.25">
      <c r="A34" s="2">
        <v>9101</v>
      </c>
      <c r="B34" s="20">
        <f>E34*B20</f>
        <v>3521</v>
      </c>
      <c r="C34" s="20">
        <f>E34*C20</f>
        <v>7412</v>
      </c>
      <c r="D34" s="20">
        <f>E34*D20</f>
        <v>15379</v>
      </c>
      <c r="E34" s="19">
        <v>26311</v>
      </c>
    </row>
    <row r="35" spans="1:7" x14ac:dyDescent="0.25">
      <c r="A35" s="2">
        <v>9106</v>
      </c>
      <c r="B35" s="20">
        <f>E35*B20</f>
        <v>6615</v>
      </c>
      <c r="C35" s="20">
        <f>E35*C20</f>
        <v>13927</v>
      </c>
      <c r="D35" s="20">
        <f>E35*D20</f>
        <v>28898</v>
      </c>
      <c r="E35" s="19">
        <v>49440</v>
      </c>
    </row>
    <row r="36" spans="1:7" s="34" customFormat="1" x14ac:dyDescent="0.25">
      <c r="A36" s="31"/>
      <c r="B36" s="32">
        <f>SUM(B21:B35)</f>
        <v>261483</v>
      </c>
      <c r="C36" s="32">
        <f>SUM(C21:C35)</f>
        <v>550488</v>
      </c>
      <c r="D36" s="32">
        <f>SUM(D21:D35)</f>
        <v>1142264</v>
      </c>
      <c r="E36" s="33">
        <f>SUM(E21:E35)</f>
        <v>1954232</v>
      </c>
      <c r="G36" s="40">
        <f>D11-E36</f>
        <v>129.88</v>
      </c>
    </row>
    <row r="37" spans="1:7" x14ac:dyDescent="0.25">
      <c r="A37" s="10"/>
      <c r="B37" s="10"/>
      <c r="C37" s="10"/>
      <c r="D37" s="10"/>
      <c r="E37" s="10"/>
      <c r="F37" s="9"/>
    </row>
    <row r="38" spans="1:7" x14ac:dyDescent="0.25">
      <c r="A38" s="24" t="s">
        <v>68</v>
      </c>
      <c r="B38" s="10"/>
      <c r="C38" s="10"/>
      <c r="D38" s="10"/>
      <c r="E38" s="10"/>
      <c r="F38" s="9"/>
    </row>
    <row r="39" spans="1:7" s="23" customFormat="1" x14ac:dyDescent="0.25">
      <c r="A39" s="24" t="s">
        <v>69</v>
      </c>
      <c r="B39" s="24"/>
      <c r="C39" s="24"/>
      <c r="D39" s="24"/>
      <c r="E39" s="24"/>
      <c r="F39" s="24"/>
    </row>
    <row r="40" spans="1:7" x14ac:dyDescent="0.25">
      <c r="A40" s="10"/>
      <c r="B40" s="10"/>
      <c r="C40" s="10"/>
      <c r="D40" s="10"/>
      <c r="E40" s="10"/>
      <c r="F40" s="9"/>
    </row>
    <row r="41" spans="1:7" x14ac:dyDescent="0.25">
      <c r="A41" s="9"/>
      <c r="B41" s="9"/>
      <c r="C41" s="9"/>
      <c r="D41" s="9"/>
      <c r="E41" s="9"/>
      <c r="F41" s="9"/>
    </row>
    <row r="42" spans="1:7" x14ac:dyDescent="0.25">
      <c r="A42" s="9"/>
      <c r="B42" s="9"/>
      <c r="C42" s="9"/>
      <c r="D42" s="9"/>
      <c r="E42" s="9"/>
      <c r="F42" s="9"/>
    </row>
    <row r="43" spans="1:7" x14ac:dyDescent="0.25">
      <c r="A43" s="9"/>
      <c r="B43" s="9"/>
      <c r="C43" s="9"/>
      <c r="D43" s="9"/>
      <c r="E43" s="9"/>
      <c r="F43" s="9"/>
    </row>
    <row r="44" spans="1:7" x14ac:dyDescent="0.25">
      <c r="A44" s="9"/>
      <c r="B44" s="9"/>
      <c r="C44" s="9"/>
      <c r="D44" s="9"/>
      <c r="E44" s="9"/>
      <c r="F44" s="9"/>
    </row>
    <row r="45" spans="1:7" x14ac:dyDescent="0.25">
      <c r="A45" s="9"/>
      <c r="B45" s="9"/>
      <c r="C45" s="9"/>
      <c r="D45" s="9"/>
      <c r="E45" s="9"/>
      <c r="F45" s="9"/>
    </row>
    <row r="46" spans="1:7" x14ac:dyDescent="0.25">
      <c r="A46" s="9"/>
      <c r="B46" s="9"/>
      <c r="C46" s="9"/>
      <c r="D46" s="9"/>
      <c r="E46" s="9"/>
      <c r="F46" s="9"/>
    </row>
    <row r="47" spans="1:7" x14ac:dyDescent="0.25">
      <c r="A47" s="9"/>
      <c r="B47" s="9"/>
      <c r="C47" s="9"/>
      <c r="D47" s="9"/>
      <c r="E47" s="9"/>
      <c r="F47" s="9"/>
    </row>
    <row r="48" spans="1:7" x14ac:dyDescent="0.25">
      <c r="A48" s="9"/>
      <c r="B48" s="9"/>
      <c r="C48" s="9"/>
      <c r="D48" s="9"/>
      <c r="E48" s="9"/>
      <c r="F48" s="9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</sheetData>
  <mergeCells count="3">
    <mergeCell ref="A1:F1"/>
    <mergeCell ref="B18:D18"/>
    <mergeCell ref="A2:F2"/>
  </mergeCells>
  <phoneticPr fontId="0" type="noConversion"/>
  <printOptions gridLines="1"/>
  <pageMargins left="0.75" right="0.75" top="1" bottom="1" header="0.5" footer="0.5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6" workbookViewId="0">
      <selection activeCell="D19" sqref="D19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76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849939</v>
      </c>
      <c r="C8" s="65">
        <f>B8/B12</f>
        <v>0.1648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4306595</v>
      </c>
      <c r="C9" s="65">
        <f>B9/B12</f>
        <v>0.83520000000000005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5156534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4303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2947686</v>
      </c>
    </row>
    <row r="18" spans="1:8" x14ac:dyDescent="0.2">
      <c r="A18" s="13" t="s">
        <v>32</v>
      </c>
      <c r="B18" s="64">
        <v>833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570262</v>
      </c>
    </row>
    <row r="19" spans="1:8" x14ac:dyDescent="0.2">
      <c r="A19" s="13" t="s">
        <v>33</v>
      </c>
      <c r="B19" s="64">
        <v>224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153707</v>
      </c>
    </row>
    <row r="20" spans="1:8" x14ac:dyDescent="0.2">
      <c r="A20" s="13" t="s">
        <v>34</v>
      </c>
      <c r="B20" s="64">
        <v>455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311579</v>
      </c>
    </row>
    <row r="21" spans="1:8" ht="15.75" x14ac:dyDescent="0.25">
      <c r="A21" s="13" t="s">
        <v>35</v>
      </c>
      <c r="B21" s="64">
        <v>297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203162</v>
      </c>
    </row>
    <row r="22" spans="1:8" x14ac:dyDescent="0.2">
      <c r="A22" s="13" t="s">
        <v>36</v>
      </c>
      <c r="B22" s="64">
        <v>578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395855</v>
      </c>
    </row>
    <row r="23" spans="1:8" x14ac:dyDescent="0.2">
      <c r="A23" s="13" t="s">
        <v>37</v>
      </c>
      <c r="B23" s="64">
        <v>660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452365</v>
      </c>
    </row>
    <row r="24" spans="1:8" x14ac:dyDescent="0.2">
      <c r="A24" s="13" t="s">
        <v>38</v>
      </c>
      <c r="B24" s="64">
        <v>178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121918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7528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5156534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3811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1692565</v>
      </c>
    </row>
    <row r="30" spans="1:8" x14ac:dyDescent="0.2">
      <c r="A30" s="13" t="s">
        <v>53</v>
      </c>
      <c r="B30" s="64">
        <v>4092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490439</v>
      </c>
    </row>
    <row r="31" spans="1:8" x14ac:dyDescent="0.2">
      <c r="A31" s="13" t="s">
        <v>41</v>
      </c>
      <c r="B31" s="64">
        <v>6320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764682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27184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57229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118749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203162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3060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70902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9" workbookViewId="0">
      <selection activeCell="D19" sqref="D19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77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835136</v>
      </c>
      <c r="C8" s="65">
        <f>B8/B12</f>
        <v>0.16450000000000001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4241128</v>
      </c>
      <c r="C9" s="65">
        <f>B9/B12</f>
        <v>0.83550000000000002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5076264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4353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2866809</v>
      </c>
    </row>
    <row r="18" spans="1:8" x14ac:dyDescent="0.2">
      <c r="A18" s="13" t="s">
        <v>32</v>
      </c>
      <c r="B18" s="64">
        <v>816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537579</v>
      </c>
    </row>
    <row r="19" spans="1:8" x14ac:dyDescent="0.2">
      <c r="A19" s="13" t="s">
        <v>33</v>
      </c>
      <c r="B19" s="64">
        <v>255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168212</v>
      </c>
    </row>
    <row r="20" spans="1:8" x14ac:dyDescent="0.2">
      <c r="A20" s="13" t="s">
        <v>34</v>
      </c>
      <c r="B20" s="64">
        <v>422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277592</v>
      </c>
    </row>
    <row r="21" spans="1:8" ht="15.75" x14ac:dyDescent="0.25">
      <c r="A21" s="13" t="s">
        <v>35</v>
      </c>
      <c r="B21" s="64">
        <v>322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212222</v>
      </c>
    </row>
    <row r="22" spans="1:8" x14ac:dyDescent="0.2">
      <c r="A22" s="13" t="s">
        <v>36</v>
      </c>
      <c r="B22" s="64">
        <v>562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369979</v>
      </c>
    </row>
    <row r="23" spans="1:8" x14ac:dyDescent="0.2">
      <c r="A23" s="13" t="s">
        <v>37</v>
      </c>
      <c r="B23" s="64">
        <v>774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510030</v>
      </c>
    </row>
    <row r="24" spans="1:8" x14ac:dyDescent="0.2">
      <c r="A24" s="13" t="s">
        <v>38</v>
      </c>
      <c r="B24" s="64">
        <v>203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133841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7707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5076264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3832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1399013</v>
      </c>
    </row>
    <row r="30" spans="1:8" x14ac:dyDescent="0.2">
      <c r="A30" s="13" t="s">
        <v>53</v>
      </c>
      <c r="B30" s="64">
        <v>3610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549737</v>
      </c>
    </row>
    <row r="31" spans="1:8" x14ac:dyDescent="0.2">
      <c r="A31" s="13" t="s">
        <v>41</v>
      </c>
      <c r="B31" s="64">
        <v>6502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918059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28396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59781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124045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212222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2646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56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82755</v>
      </c>
      <c r="C47" s="85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9" workbookViewId="0">
      <selection activeCell="D19" sqref="D19"/>
    </sheetView>
  </sheetViews>
  <sheetFormatPr defaultRowHeight="15" x14ac:dyDescent="0.2"/>
  <cols>
    <col min="1" max="1" width="50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80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810944</v>
      </c>
      <c r="C8" s="65">
        <f>B8/B12</f>
        <v>0.15509999999999999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4417527</v>
      </c>
      <c r="C9" s="65">
        <f>B9/B12</f>
        <v>0.84489999999999998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5228471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4026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2695891</v>
      </c>
    </row>
    <row r="18" spans="1:8" x14ac:dyDescent="0.2">
      <c r="A18" s="13" t="s">
        <v>32</v>
      </c>
      <c r="B18" s="64">
        <v>956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640505</v>
      </c>
    </row>
    <row r="19" spans="1:8" x14ac:dyDescent="0.2">
      <c r="A19" s="13" t="s">
        <v>33</v>
      </c>
      <c r="B19" s="64">
        <v>277</v>
      </c>
      <c r="C19" s="70" t="s">
        <v>4</v>
      </c>
      <c r="D19" s="64">
        <f>'OFC SCH REPORT'!D19</f>
        <v>453</v>
      </c>
      <c r="E19" s="64"/>
      <c r="F19" s="64">
        <f>'OFC SCH REPORT'!F19</f>
        <v>193</v>
      </c>
      <c r="G19" s="70"/>
      <c r="H19" s="76">
        <v>185424</v>
      </c>
    </row>
    <row r="20" spans="1:8" x14ac:dyDescent="0.2">
      <c r="A20" s="13" t="s">
        <v>34</v>
      </c>
      <c r="B20" s="64">
        <v>534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357752</v>
      </c>
    </row>
    <row r="21" spans="1:8" ht="15.75" x14ac:dyDescent="0.25">
      <c r="A21" s="13" t="s">
        <v>35</v>
      </c>
      <c r="B21" s="64">
        <v>273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182549</v>
      </c>
    </row>
    <row r="22" spans="1:8" x14ac:dyDescent="0.2">
      <c r="A22" s="13" t="s">
        <v>36</v>
      </c>
      <c r="B22" s="64">
        <v>596</v>
      </c>
      <c r="C22" s="70"/>
      <c r="D22" s="64">
        <f>'OFC SCH REPORT'!D22</f>
        <v>566</v>
      </c>
      <c r="E22" s="64"/>
      <c r="F22" s="64">
        <f>'OFC SCH REPORT'!F22</f>
        <v>495</v>
      </c>
      <c r="G22" s="70" t="s">
        <v>4</v>
      </c>
      <c r="H22" s="76">
        <v>398881</v>
      </c>
    </row>
    <row r="23" spans="1:8" x14ac:dyDescent="0.2">
      <c r="A23" s="13" t="s">
        <v>37</v>
      </c>
      <c r="B23" s="64">
        <v>983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658471</v>
      </c>
    </row>
    <row r="24" spans="1:8" x14ac:dyDescent="0.2">
      <c r="A24" s="13" t="s">
        <v>38</v>
      </c>
      <c r="B24" s="64">
        <v>163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108998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7808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5228471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3465</v>
      </c>
      <c r="C29" s="64"/>
      <c r="D29" s="64">
        <f>'OFC SCH REPORT'!D29</f>
        <v>3527</v>
      </c>
      <c r="E29" s="64"/>
      <c r="F29" s="64">
        <f>'OFC SCH REPORT'!F29</f>
        <v>3921</v>
      </c>
      <c r="G29" s="64"/>
      <c r="H29" s="76">
        <v>1692198</v>
      </c>
    </row>
    <row r="30" spans="1:8" x14ac:dyDescent="0.2">
      <c r="A30" s="13" t="s">
        <v>53</v>
      </c>
      <c r="B30" s="64">
        <v>7366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74105</v>
      </c>
    </row>
    <row r="31" spans="1:8" x14ac:dyDescent="0.2">
      <c r="A31" s="13" t="s">
        <v>41</v>
      </c>
      <c r="B31" s="64">
        <v>5431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929588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79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24426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51422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106701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182549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2657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6"/>
      <c r="C46" s="86"/>
      <c r="D46" s="86"/>
      <c r="E46" s="85"/>
      <c r="F46" s="85"/>
      <c r="G46" s="85"/>
      <c r="H46" s="85"/>
    </row>
    <row r="47" spans="1:8" x14ac:dyDescent="0.2">
      <c r="A47" s="11" t="s">
        <v>61</v>
      </c>
      <c r="B47" s="86">
        <v>55742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3" workbookViewId="0">
      <selection activeCell="D19" sqref="D19"/>
    </sheetView>
  </sheetViews>
  <sheetFormatPr defaultRowHeight="15" x14ac:dyDescent="0.2"/>
  <cols>
    <col min="1" max="1" width="51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99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32490</v>
      </c>
      <c r="C8" s="65">
        <f>B8/B12</f>
        <v>0.1115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258893</v>
      </c>
      <c r="C9" s="65">
        <f>B9/B12</f>
        <v>0.88849999999999996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v>8.0000000000000004E-4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291383</v>
      </c>
      <c r="C12" s="68">
        <f t="shared" si="0"/>
        <v>1.0007999999999999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3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106</v>
      </c>
    </row>
    <row r="18" spans="1:8" x14ac:dyDescent="0.2">
      <c r="A18" s="13" t="s">
        <v>32</v>
      </c>
      <c r="B18" s="64">
        <v>95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3930</v>
      </c>
    </row>
    <row r="19" spans="1:8" x14ac:dyDescent="0.2">
      <c r="A19" s="13" t="s">
        <v>33</v>
      </c>
      <c r="B19" s="64">
        <v>6474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266518</v>
      </c>
    </row>
    <row r="20" spans="1:8" x14ac:dyDescent="0.2">
      <c r="A20" s="13" t="s">
        <v>34</v>
      </c>
      <c r="B20" s="64">
        <v>0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0</v>
      </c>
    </row>
    <row r="21" spans="1:8" ht="15.75" x14ac:dyDescent="0.25">
      <c r="A21" s="13" t="s">
        <v>35</v>
      </c>
      <c r="B21" s="64">
        <v>477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19626</v>
      </c>
    </row>
    <row r="22" spans="1:8" x14ac:dyDescent="0.2">
      <c r="A22" s="13" t="s">
        <v>36</v>
      </c>
      <c r="B22" s="64">
        <v>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0</v>
      </c>
    </row>
    <row r="23" spans="1:8" x14ac:dyDescent="0.2">
      <c r="A23" s="13" t="s">
        <v>37</v>
      </c>
      <c r="B23" s="64">
        <v>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0</v>
      </c>
    </row>
    <row r="24" spans="1:8" x14ac:dyDescent="0.2">
      <c r="A24" s="13" t="s">
        <v>38</v>
      </c>
      <c r="B24" s="64">
        <v>29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1203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7078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291383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18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9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86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2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2626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5528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11472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19626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28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0" workbookViewId="0">
      <selection activeCell="D19" sqref="D19"/>
    </sheetView>
  </sheetViews>
  <sheetFormatPr defaultRowHeight="15" x14ac:dyDescent="0.2"/>
  <cols>
    <col min="1" max="1" width="50.140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107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0</v>
      </c>
      <c r="C8" s="65">
        <f>B8/B12</f>
        <v>0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69544</v>
      </c>
      <c r="C9" s="65">
        <f>B9/B12</f>
        <v>1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69544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13886</v>
      </c>
      <c r="C17" s="65"/>
      <c r="D17" s="64">
        <f>'OFC SCH REPORT'!D17</f>
        <v>4106</v>
      </c>
      <c r="E17" s="64"/>
      <c r="F17" s="64">
        <f>'OFC SCH REPORT'!F17</f>
        <v>4646</v>
      </c>
      <c r="G17" s="70"/>
      <c r="H17" s="76">
        <v>55545</v>
      </c>
    </row>
    <row r="18" spans="1:8" x14ac:dyDescent="0.2">
      <c r="A18" s="13" t="s">
        <v>32</v>
      </c>
      <c r="B18" s="64">
        <v>85</v>
      </c>
      <c r="C18" s="65"/>
      <c r="D18" s="64">
        <f>'OFC SCH REPORT'!D18</f>
        <v>883</v>
      </c>
      <c r="E18" s="64"/>
      <c r="F18" s="64">
        <f>'OFC SCH REPORT'!F18</f>
        <v>972</v>
      </c>
      <c r="G18" s="70"/>
      <c r="H18" s="76">
        <v>338</v>
      </c>
    </row>
    <row r="19" spans="1:8" x14ac:dyDescent="0.2">
      <c r="A19" s="13" t="s">
        <v>33</v>
      </c>
      <c r="B19" s="64">
        <v>3267</v>
      </c>
      <c r="C19" s="65"/>
      <c r="D19" s="64">
        <f>'OFC SCH REPORT'!D19</f>
        <v>453</v>
      </c>
      <c r="E19" s="64"/>
      <c r="F19" s="64">
        <f>'OFC SCH REPORT'!F19</f>
        <v>193</v>
      </c>
      <c r="G19" s="70"/>
      <c r="H19" s="76">
        <v>13066</v>
      </c>
    </row>
    <row r="20" spans="1:8" x14ac:dyDescent="0.2">
      <c r="A20" s="13" t="s">
        <v>34</v>
      </c>
      <c r="B20" s="64">
        <v>0</v>
      </c>
      <c r="C20" s="65"/>
      <c r="D20" s="64">
        <f>'OFC SCH REPORT'!D20</f>
        <v>476</v>
      </c>
      <c r="E20" s="64"/>
      <c r="F20" s="64">
        <f>'OFC SCH REPORT'!F20</f>
        <v>561</v>
      </c>
      <c r="G20" s="70"/>
      <c r="H20" s="76">
        <v>0</v>
      </c>
    </row>
    <row r="21" spans="1:8" ht="15.75" x14ac:dyDescent="0.25">
      <c r="A21" s="13" t="s">
        <v>35</v>
      </c>
      <c r="B21" s="64">
        <v>27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107</v>
      </c>
    </row>
    <row r="22" spans="1:8" x14ac:dyDescent="0.2">
      <c r="A22" s="13" t="s">
        <v>36</v>
      </c>
      <c r="B22" s="64">
        <v>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0</v>
      </c>
    </row>
    <row r="23" spans="1:8" x14ac:dyDescent="0.2">
      <c r="A23" s="13" t="s">
        <v>37</v>
      </c>
      <c r="B23" s="64">
        <v>80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320</v>
      </c>
    </row>
    <row r="24" spans="1:8" x14ac:dyDescent="0.2">
      <c r="A24" s="13" t="s">
        <v>38</v>
      </c>
      <c r="B24" s="64">
        <v>42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168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17387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69544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13886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55545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0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0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14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30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63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107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0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3" workbookViewId="0">
      <selection activeCell="D19" sqref="D19"/>
    </sheetView>
  </sheetViews>
  <sheetFormatPr defaultRowHeight="15" x14ac:dyDescent="0.2"/>
  <cols>
    <col min="1" max="1" width="49.710937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100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34096</v>
      </c>
      <c r="C8" s="65">
        <f>B8/B12</f>
        <v>4.1700000000000001E-2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784386</v>
      </c>
      <c r="C9" s="65">
        <f>B9/B12</f>
        <v>0.95830000000000004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 t="s">
        <v>46</v>
      </c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818482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1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150</v>
      </c>
    </row>
    <row r="18" spans="1:8" x14ac:dyDescent="0.2">
      <c r="A18" s="13" t="s">
        <v>32</v>
      </c>
      <c r="B18" s="64">
        <v>44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5324</v>
      </c>
    </row>
    <row r="19" spans="1:8" x14ac:dyDescent="0.2">
      <c r="A19" s="13" t="s">
        <v>33</v>
      </c>
      <c r="B19" s="64">
        <v>6559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785494</v>
      </c>
    </row>
    <row r="20" spans="1:8" x14ac:dyDescent="0.2">
      <c r="A20" s="13" t="s">
        <v>34</v>
      </c>
      <c r="B20" s="64">
        <v>0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 t="s">
        <v>4</v>
      </c>
      <c r="H20" s="76">
        <v>0</v>
      </c>
    </row>
    <row r="21" spans="1:8" ht="15.75" x14ac:dyDescent="0.25">
      <c r="A21" s="13" t="s">
        <v>35</v>
      </c>
      <c r="B21" s="64">
        <v>220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26311</v>
      </c>
    </row>
    <row r="22" spans="1:8" x14ac:dyDescent="0.2">
      <c r="A22" s="13" t="s">
        <v>36</v>
      </c>
      <c r="B22" s="64">
        <v>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0</v>
      </c>
    </row>
    <row r="23" spans="1:8" x14ac:dyDescent="0.2">
      <c r="A23" s="13" t="s">
        <v>37</v>
      </c>
      <c r="B23" s="64">
        <v>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0</v>
      </c>
    </row>
    <row r="24" spans="1:8" x14ac:dyDescent="0.2">
      <c r="A24" s="13" t="s">
        <v>38</v>
      </c>
      <c r="B24" s="64">
        <v>10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1203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6834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818482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0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12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3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134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4</v>
      </c>
    </row>
    <row r="33" spans="1:8" ht="15.75" thickBot="1" x14ac:dyDescent="0.25">
      <c r="A33" s="18" t="s">
        <v>83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3521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7412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15378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64"/>
      <c r="C39" s="64"/>
      <c r="D39" s="64"/>
      <c r="E39" s="64"/>
      <c r="F39" s="64"/>
      <c r="G39" s="64"/>
      <c r="H39" s="76"/>
    </row>
    <row r="40" spans="1:8" ht="16.5" thickBot="1" x14ac:dyDescent="0.3">
      <c r="A40" s="17" t="s">
        <v>27</v>
      </c>
      <c r="B40" s="67">
        <f>SUM(B36:B39)</f>
        <v>26311</v>
      </c>
      <c r="C40" s="67" t="s">
        <v>50</v>
      </c>
      <c r="D40" s="67">
        <f>SUM(D36:D39)</f>
        <v>1954232</v>
      </c>
      <c r="E40" s="67"/>
      <c r="F40" s="67"/>
      <c r="G40" s="67"/>
      <c r="H40" s="79"/>
    </row>
    <row r="41" spans="1:8" ht="15.75" x14ac:dyDescent="0.25">
      <c r="A41" s="16"/>
      <c r="B41" s="83"/>
      <c r="C41" s="83"/>
      <c r="D41" s="83"/>
      <c r="E41" s="83"/>
      <c r="F41" s="83"/>
      <c r="G41" s="83"/>
      <c r="H41" s="87"/>
    </row>
    <row r="42" spans="1:8" ht="16.5" thickBot="1" x14ac:dyDescent="0.3">
      <c r="A42" s="17" t="s">
        <v>45</v>
      </c>
      <c r="B42" s="67">
        <v>680</v>
      </c>
      <c r="C42" s="67"/>
      <c r="D42" s="67">
        <f>'OFC SCH REPORT'!D42</f>
        <v>21908</v>
      </c>
      <c r="E42" s="67"/>
      <c r="F42" s="67"/>
      <c r="G42" s="67"/>
      <c r="H42" s="79"/>
    </row>
    <row r="43" spans="1:8" x14ac:dyDescent="0.2">
      <c r="A43" s="14"/>
      <c r="B43" s="64"/>
      <c r="C43" s="64"/>
      <c r="D43" s="64"/>
      <c r="E43" s="64"/>
      <c r="F43" s="64"/>
      <c r="G43" s="64"/>
      <c r="H43" s="64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6" workbookViewId="0">
      <selection activeCell="D19" sqref="D19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101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61456</v>
      </c>
      <c r="C8" s="65">
        <f>B8/B12</f>
        <v>0.26919999999999999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166843</v>
      </c>
      <c r="C9" s="65">
        <f>B9/B12</f>
        <v>0.73080000000000001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 t="s">
        <v>46</v>
      </c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228299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3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93</v>
      </c>
    </row>
    <row r="18" spans="1:8" x14ac:dyDescent="0.2">
      <c r="A18" s="13" t="s">
        <v>32</v>
      </c>
      <c r="B18" s="64">
        <v>156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4183</v>
      </c>
    </row>
    <row r="19" spans="1:8" x14ac:dyDescent="0.2">
      <c r="A19" s="13" t="s">
        <v>33</v>
      </c>
      <c r="B19" s="64">
        <v>6469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173380</v>
      </c>
    </row>
    <row r="20" spans="1:8" x14ac:dyDescent="0.2">
      <c r="A20" s="13" t="s">
        <v>34</v>
      </c>
      <c r="B20" s="64">
        <v>0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 t="s">
        <v>4</v>
      </c>
      <c r="H20" s="76">
        <v>0</v>
      </c>
    </row>
    <row r="21" spans="1:8" ht="15.75" x14ac:dyDescent="0.25">
      <c r="A21" s="13" t="s">
        <v>35</v>
      </c>
      <c r="B21" s="64">
        <v>1845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49440</v>
      </c>
    </row>
    <row r="22" spans="1:8" x14ac:dyDescent="0.2">
      <c r="A22" s="13" t="s">
        <v>36</v>
      </c>
      <c r="B22" s="64">
        <v>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0</v>
      </c>
    </row>
    <row r="23" spans="1:8" x14ac:dyDescent="0.2">
      <c r="A23" s="13" t="s">
        <v>37</v>
      </c>
      <c r="B23" s="64">
        <v>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0</v>
      </c>
    </row>
    <row r="24" spans="1:8" x14ac:dyDescent="0.2">
      <c r="A24" s="13" t="s">
        <v>38</v>
      </c>
      <c r="B24" s="64">
        <v>45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1203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8518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228299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15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14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74</v>
      </c>
    </row>
    <row r="32" spans="1:8" x14ac:dyDescent="0.2">
      <c r="A32" s="13" t="s">
        <v>85</v>
      </c>
      <c r="B32" s="64">
        <v>1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4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6615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13927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28898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64"/>
      <c r="C39" s="64"/>
      <c r="D39" s="64"/>
      <c r="E39" s="64"/>
      <c r="F39" s="64"/>
      <c r="G39" s="64"/>
      <c r="H39" s="76"/>
    </row>
    <row r="40" spans="1:8" ht="16.5" thickBot="1" x14ac:dyDescent="0.3">
      <c r="A40" s="17" t="s">
        <v>27</v>
      </c>
      <c r="B40" s="67">
        <f>SUM(B36:B39)</f>
        <v>49440</v>
      </c>
      <c r="C40" s="67" t="s">
        <v>50</v>
      </c>
      <c r="D40" s="67">
        <f>SUM(D36:D39)</f>
        <v>1954232</v>
      </c>
      <c r="E40" s="67"/>
      <c r="F40" s="67"/>
      <c r="G40" s="67"/>
      <c r="H40" s="79"/>
    </row>
    <row r="41" spans="1:8" ht="15.75" x14ac:dyDescent="0.25">
      <c r="A41" s="16"/>
      <c r="B41" s="83"/>
      <c r="C41" s="83"/>
      <c r="D41" s="83"/>
      <c r="E41" s="83"/>
      <c r="F41" s="83"/>
      <c r="G41" s="83"/>
      <c r="H41" s="87"/>
    </row>
    <row r="42" spans="1:8" ht="16.5" thickBot="1" x14ac:dyDescent="0.3">
      <c r="A42" s="17" t="s">
        <v>45</v>
      </c>
      <c r="B42" s="67">
        <v>138</v>
      </c>
      <c r="C42" s="67"/>
      <c r="D42" s="67">
        <f>'OFC SCH REPORT'!D42</f>
        <v>21908</v>
      </c>
      <c r="E42" s="67"/>
      <c r="F42" s="67"/>
      <c r="G42" s="67"/>
      <c r="H42" s="79"/>
    </row>
    <row r="43" spans="1:8" x14ac:dyDescent="0.2">
      <c r="A43" s="14"/>
      <c r="B43" s="64"/>
      <c r="C43" s="64"/>
      <c r="D43" s="64"/>
      <c r="E43" s="64"/>
      <c r="F43" s="64"/>
      <c r="G43" s="64"/>
      <c r="H43" s="64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C11" sqref="C11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102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38" t="s">
        <v>19</v>
      </c>
      <c r="C6" s="38" t="s">
        <v>20</v>
      </c>
      <c r="D6" s="38" t="s">
        <v>21</v>
      </c>
      <c r="E6" s="38" t="s">
        <v>20</v>
      </c>
      <c r="F6" s="38" t="s">
        <v>22</v>
      </c>
      <c r="G6" s="38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0</v>
      </c>
      <c r="C8" s="65">
        <f>B8/B12</f>
        <v>0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90264</v>
      </c>
      <c r="C9" s="65">
        <f>B9/B12</f>
        <v>1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 t="s">
        <v>46</v>
      </c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90264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1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25</v>
      </c>
    </row>
    <row r="18" spans="1:8" x14ac:dyDescent="0.2">
      <c r="A18" s="13" t="s">
        <v>32</v>
      </c>
      <c r="B18" s="64">
        <v>139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2429</v>
      </c>
    </row>
    <row r="19" spans="1:8" x14ac:dyDescent="0.2">
      <c r="A19" s="13" t="s">
        <v>33</v>
      </c>
      <c r="B19" s="64">
        <v>4908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85844</v>
      </c>
    </row>
    <row r="20" spans="1:8" x14ac:dyDescent="0.2">
      <c r="A20" s="13" t="s">
        <v>34</v>
      </c>
      <c r="B20" s="64">
        <v>0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 t="s">
        <v>4</v>
      </c>
      <c r="H20" s="76">
        <v>0</v>
      </c>
    </row>
    <row r="21" spans="1:8" ht="15.75" x14ac:dyDescent="0.25">
      <c r="A21" s="13" t="s">
        <v>35</v>
      </c>
      <c r="B21" s="64">
        <v>44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762</v>
      </c>
    </row>
    <row r="22" spans="1:8" x14ac:dyDescent="0.2">
      <c r="A22" s="13" t="s">
        <v>36</v>
      </c>
      <c r="B22" s="64">
        <v>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0</v>
      </c>
    </row>
    <row r="23" spans="1:8" x14ac:dyDescent="0.2">
      <c r="A23" s="13" t="s">
        <v>37</v>
      </c>
      <c r="B23" s="64">
        <v>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0</v>
      </c>
    </row>
    <row r="24" spans="1:8" x14ac:dyDescent="0.2">
      <c r="A24" s="13" t="s">
        <v>38</v>
      </c>
      <c r="B24" s="64">
        <v>69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1204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5161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90264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22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1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2</v>
      </c>
    </row>
    <row r="32" spans="1:8" x14ac:dyDescent="0.2">
      <c r="A32" s="13" t="s">
        <v>85</v>
      </c>
      <c r="B32" s="64">
        <v>1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1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102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215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445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64"/>
      <c r="C39" s="64"/>
      <c r="D39" s="64"/>
      <c r="E39" s="64"/>
      <c r="F39" s="64"/>
      <c r="G39" s="64"/>
      <c r="H39" s="76"/>
    </row>
    <row r="40" spans="1:8" ht="16.5" thickBot="1" x14ac:dyDescent="0.3">
      <c r="A40" s="17" t="s">
        <v>27</v>
      </c>
      <c r="B40" s="67">
        <f>SUM(B36:B39)</f>
        <v>762</v>
      </c>
      <c r="C40" s="67" t="s">
        <v>50</v>
      </c>
      <c r="D40" s="67">
        <f>SUM(D36:D39)</f>
        <v>1954232</v>
      </c>
      <c r="E40" s="67"/>
      <c r="F40" s="67"/>
      <c r="G40" s="67"/>
      <c r="H40" s="79"/>
    </row>
    <row r="41" spans="1:8" ht="15.75" x14ac:dyDescent="0.25">
      <c r="A41" s="16"/>
      <c r="B41" s="83"/>
      <c r="C41" s="83"/>
      <c r="D41" s="83"/>
      <c r="E41" s="83"/>
      <c r="F41" s="83"/>
      <c r="G41" s="83"/>
      <c r="H41" s="87"/>
    </row>
    <row r="42" spans="1:8" ht="16.5" thickBot="1" x14ac:dyDescent="0.3">
      <c r="A42" s="17" t="s">
        <v>45</v>
      </c>
      <c r="B42" s="67">
        <v>0</v>
      </c>
      <c r="C42" s="67"/>
      <c r="D42" s="67">
        <f>'OFC SCH REPORT'!D42</f>
        <v>21908</v>
      </c>
      <c r="E42" s="67"/>
      <c r="F42" s="67"/>
      <c r="G42" s="67"/>
      <c r="H42" s="79"/>
    </row>
    <row r="43" spans="1:8" x14ac:dyDescent="0.2">
      <c r="A43" s="14"/>
      <c r="B43" s="64"/>
      <c r="C43" s="64"/>
      <c r="D43" s="64"/>
      <c r="E43" s="64"/>
      <c r="F43" s="64"/>
      <c r="G43" s="64"/>
      <c r="H43" s="64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A1:H1"/>
    <mergeCell ref="A2:H2"/>
    <mergeCell ref="A3:H3"/>
    <mergeCell ref="A4:H4"/>
    <mergeCell ref="B14:F14"/>
  </mergeCells>
  <printOptions horizontalCentered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selection activeCell="N18" sqref="N18"/>
    </sheetView>
  </sheetViews>
  <sheetFormatPr defaultRowHeight="12.75" x14ac:dyDescent="0.2"/>
  <cols>
    <col min="1" max="1" width="10.42578125" bestFit="1" customWidth="1"/>
    <col min="2" max="2" width="13.42578125" bestFit="1" customWidth="1"/>
    <col min="3" max="3" width="9.5703125" bestFit="1" customWidth="1"/>
    <col min="5" max="5" width="10.42578125" bestFit="1" customWidth="1"/>
    <col min="6" max="6" width="10.28515625" bestFit="1" customWidth="1"/>
    <col min="9" max="9" width="10.42578125" bestFit="1" customWidth="1"/>
    <col min="14" max="14" width="10.28515625" bestFit="1" customWidth="1"/>
    <col min="16" max="16" width="11.28515625" bestFit="1" customWidth="1"/>
  </cols>
  <sheetData>
    <row r="1" spans="1:16" x14ac:dyDescent="0.2">
      <c r="A1" s="35"/>
      <c r="B1" s="49">
        <v>7004</v>
      </c>
      <c r="C1" s="50"/>
      <c r="D1" s="51"/>
      <c r="E1" s="52"/>
      <c r="F1" s="49" t="s">
        <v>93</v>
      </c>
      <c r="G1" s="50"/>
      <c r="H1" s="51"/>
      <c r="I1" s="52"/>
      <c r="J1" s="49">
        <v>8017</v>
      </c>
      <c r="K1" s="50"/>
      <c r="L1" s="51"/>
    </row>
    <row r="2" spans="1:16" x14ac:dyDescent="0.2">
      <c r="A2" s="36"/>
      <c r="B2" s="53"/>
      <c r="C2" s="54" t="s">
        <v>20</v>
      </c>
      <c r="D2" s="51"/>
      <c r="E2" s="55"/>
      <c r="F2" s="53"/>
      <c r="G2" s="54" t="s">
        <v>20</v>
      </c>
      <c r="H2" s="51"/>
      <c r="I2" s="55"/>
      <c r="J2" s="53"/>
      <c r="K2" s="54" t="s">
        <v>20</v>
      </c>
      <c r="L2" s="51"/>
    </row>
    <row r="3" spans="1:16" x14ac:dyDescent="0.2">
      <c r="A3" s="36" t="s">
        <v>86</v>
      </c>
      <c r="B3" s="56">
        <v>0</v>
      </c>
      <c r="C3" s="57">
        <f>B3/B6</f>
        <v>0</v>
      </c>
      <c r="D3" s="51"/>
      <c r="E3" s="55" t="s">
        <v>86</v>
      </c>
      <c r="F3" s="56">
        <f>441896+377866</f>
        <v>819762</v>
      </c>
      <c r="G3" s="57">
        <f>F3/F6</f>
        <v>0.15709999999999999</v>
      </c>
      <c r="H3" s="51"/>
      <c r="I3" s="55" t="s">
        <v>86</v>
      </c>
      <c r="J3" s="56">
        <v>32490</v>
      </c>
      <c r="K3" s="57">
        <f>J3/J6</f>
        <v>0.1115</v>
      </c>
      <c r="L3" s="51"/>
    </row>
    <row r="4" spans="1:16" x14ac:dyDescent="0.2">
      <c r="A4" s="36" t="s">
        <v>87</v>
      </c>
      <c r="B4" s="56">
        <f>B6-B3-B5</f>
        <v>90264</v>
      </c>
      <c r="C4" s="57">
        <f>B4/B6</f>
        <v>1</v>
      </c>
      <c r="D4" s="51"/>
      <c r="E4" s="55" t="s">
        <v>87</v>
      </c>
      <c r="F4" s="56">
        <f>F6-F3-F5</f>
        <v>4398865</v>
      </c>
      <c r="G4" s="57">
        <f>F4/F6</f>
        <v>0.84289999999999998</v>
      </c>
      <c r="H4" s="51"/>
      <c r="I4" s="55" t="s">
        <v>87</v>
      </c>
      <c r="J4" s="56">
        <f>J6-J3-J5</f>
        <v>258893</v>
      </c>
      <c r="K4" s="57">
        <f>J4/J6</f>
        <v>0.88849999999999996</v>
      </c>
      <c r="L4" s="51"/>
    </row>
    <row r="5" spans="1:16" x14ac:dyDescent="0.2">
      <c r="A5" s="36" t="s">
        <v>88</v>
      </c>
      <c r="B5" s="58">
        <v>0</v>
      </c>
      <c r="C5" s="59">
        <f>B5/B6</f>
        <v>0</v>
      </c>
      <c r="D5" s="51"/>
      <c r="E5" s="55" t="s">
        <v>88</v>
      </c>
      <c r="F5" s="58">
        <v>0</v>
      </c>
      <c r="G5" s="59">
        <f>F5/F6</f>
        <v>0</v>
      </c>
      <c r="H5" s="51"/>
      <c r="I5" s="55" t="s">
        <v>88</v>
      </c>
      <c r="J5" s="58">
        <v>0</v>
      </c>
      <c r="K5" s="59">
        <f>J5/J6</f>
        <v>0</v>
      </c>
      <c r="L5" s="51"/>
    </row>
    <row r="6" spans="1:16" x14ac:dyDescent="0.2">
      <c r="A6" s="36"/>
      <c r="B6" s="56">
        <v>90264</v>
      </c>
      <c r="C6" s="57">
        <f>SUM(C3:C5)</f>
        <v>1</v>
      </c>
      <c r="D6" s="51"/>
      <c r="E6" s="55"/>
      <c r="F6" s="56">
        <v>5218627</v>
      </c>
      <c r="G6" s="57">
        <f>SUM(G3:G5)</f>
        <v>1</v>
      </c>
      <c r="H6" s="51"/>
      <c r="I6" s="55"/>
      <c r="J6" s="56">
        <v>291383</v>
      </c>
      <c r="K6" s="57">
        <f>SUM(K3:K5)</f>
        <v>1</v>
      </c>
      <c r="L6" s="51"/>
    </row>
    <row r="7" spans="1:16" x14ac:dyDescent="0.2">
      <c r="A7" s="36"/>
      <c r="B7" s="56"/>
      <c r="C7" s="54"/>
      <c r="D7" s="51"/>
      <c r="E7" s="55"/>
      <c r="F7" s="56"/>
      <c r="G7" s="54"/>
      <c r="H7" s="51"/>
      <c r="I7" s="55"/>
      <c r="J7" s="56"/>
      <c r="K7" s="54"/>
      <c r="L7" s="51"/>
    </row>
    <row r="8" spans="1:16" x14ac:dyDescent="0.2">
      <c r="A8" s="37" t="s">
        <v>91</v>
      </c>
      <c r="B8" s="58">
        <v>0</v>
      </c>
      <c r="C8" s="60"/>
      <c r="D8" s="51"/>
      <c r="E8" s="61" t="s">
        <v>91</v>
      </c>
      <c r="F8" s="58">
        <v>63209</v>
      </c>
      <c r="G8" s="60"/>
      <c r="H8" s="51"/>
      <c r="I8" s="61" t="s">
        <v>91</v>
      </c>
      <c r="J8" s="58">
        <v>0</v>
      </c>
      <c r="K8" s="60"/>
      <c r="L8" s="51"/>
    </row>
    <row r="9" spans="1:16" x14ac:dyDescent="0.2"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6" x14ac:dyDescent="0.2">
      <c r="B10" s="62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6" x14ac:dyDescent="0.2">
      <c r="A11" s="35"/>
      <c r="B11" s="49" t="s">
        <v>89</v>
      </c>
      <c r="C11" s="50"/>
      <c r="D11" s="51"/>
      <c r="E11" s="52"/>
      <c r="F11" s="49" t="s">
        <v>94</v>
      </c>
      <c r="G11" s="50"/>
      <c r="H11" s="51"/>
      <c r="I11" s="52"/>
      <c r="J11" s="49">
        <v>9004</v>
      </c>
      <c r="K11" s="50"/>
      <c r="L11" s="51"/>
    </row>
    <row r="12" spans="1:16" x14ac:dyDescent="0.2">
      <c r="A12" s="36"/>
      <c r="B12" s="53"/>
      <c r="C12" s="54" t="s">
        <v>20</v>
      </c>
      <c r="D12" s="51"/>
      <c r="E12" s="55"/>
      <c r="F12" s="53"/>
      <c r="G12" s="54" t="s">
        <v>20</v>
      </c>
      <c r="H12" s="51"/>
      <c r="I12" s="55"/>
      <c r="J12" s="53"/>
      <c r="K12" s="54" t="s">
        <v>20</v>
      </c>
      <c r="L12" s="51"/>
    </row>
    <row r="13" spans="1:16" x14ac:dyDescent="0.2">
      <c r="A13" s="36" t="s">
        <v>86</v>
      </c>
      <c r="B13" s="56">
        <f>403516+370168</f>
        <v>773684</v>
      </c>
      <c r="C13" s="57">
        <f>B13/B16</f>
        <v>0.1714</v>
      </c>
      <c r="D13" s="51"/>
      <c r="E13" s="55" t="s">
        <v>86</v>
      </c>
      <c r="F13" s="56">
        <f>426172+395250</f>
        <v>821422</v>
      </c>
      <c r="G13" s="57">
        <f>F13/F16</f>
        <v>0.1628</v>
      </c>
      <c r="H13" s="51"/>
      <c r="I13" s="55" t="s">
        <v>86</v>
      </c>
      <c r="J13" s="56">
        <v>0</v>
      </c>
      <c r="K13" s="57">
        <f>J13/J16</f>
        <v>0</v>
      </c>
      <c r="L13" s="51"/>
    </row>
    <row r="14" spans="1:16" x14ac:dyDescent="0.2">
      <c r="A14" s="36" t="s">
        <v>87</v>
      </c>
      <c r="B14" s="56">
        <f>B16-B13-B15</f>
        <v>3739321</v>
      </c>
      <c r="C14" s="57">
        <f>B14/B16</f>
        <v>0.8286</v>
      </c>
      <c r="D14" s="51"/>
      <c r="E14" s="55" t="s">
        <v>87</v>
      </c>
      <c r="F14" s="56">
        <f>F16-F13-F15</f>
        <v>4223710</v>
      </c>
      <c r="G14" s="57">
        <f>F14/F16</f>
        <v>0.83720000000000006</v>
      </c>
      <c r="H14" s="51"/>
      <c r="I14" s="55" t="s">
        <v>87</v>
      </c>
      <c r="J14" s="56">
        <f>J16-J13-J15</f>
        <v>69544</v>
      </c>
      <c r="K14" s="57">
        <f>J14/J16</f>
        <v>1</v>
      </c>
      <c r="L14" s="51"/>
    </row>
    <row r="15" spans="1:16" x14ac:dyDescent="0.2">
      <c r="A15" s="36" t="s">
        <v>88</v>
      </c>
      <c r="B15" s="58">
        <v>0</v>
      </c>
      <c r="C15" s="59">
        <f>B15/B16</f>
        <v>0</v>
      </c>
      <c r="D15" s="51"/>
      <c r="E15" s="55" t="s">
        <v>88</v>
      </c>
      <c r="F15" s="58">
        <v>0</v>
      </c>
      <c r="G15" s="59">
        <f>F15/F16</f>
        <v>0</v>
      </c>
      <c r="H15" s="51"/>
      <c r="I15" s="55" t="s">
        <v>88</v>
      </c>
      <c r="J15" s="58">
        <v>0</v>
      </c>
      <c r="K15" s="59">
        <f>J15/J16</f>
        <v>0</v>
      </c>
      <c r="L15" s="51"/>
      <c r="O15" t="s">
        <v>105</v>
      </c>
    </row>
    <row r="16" spans="1:16" x14ac:dyDescent="0.2">
      <c r="A16" s="36"/>
      <c r="B16" s="56">
        <v>4513005</v>
      </c>
      <c r="C16" s="57">
        <f>SUM(C13:C15)</f>
        <v>1</v>
      </c>
      <c r="D16" s="51"/>
      <c r="E16" s="55"/>
      <c r="F16" s="56">
        <v>5045132</v>
      </c>
      <c r="G16" s="57">
        <f>SUM(G13:G15)</f>
        <v>1</v>
      </c>
      <c r="H16" s="51"/>
      <c r="I16" s="55"/>
      <c r="J16" s="56">
        <v>69544</v>
      </c>
      <c r="K16" s="57">
        <f>SUM(K13:K15)</f>
        <v>1</v>
      </c>
      <c r="L16" s="51"/>
      <c r="O16" t="s">
        <v>86</v>
      </c>
      <c r="P16" s="39">
        <f>B3+F3+J3+J13+F13+B13+B23+F23+J23+J34+F34+B34+B45+F45</f>
        <v>7668757</v>
      </c>
    </row>
    <row r="17" spans="1:16" x14ac:dyDescent="0.2">
      <c r="A17" s="36"/>
      <c r="B17" s="56"/>
      <c r="C17" s="54"/>
      <c r="D17" s="51"/>
      <c r="E17" s="55"/>
      <c r="F17" s="56"/>
      <c r="G17" s="54"/>
      <c r="H17" s="51"/>
      <c r="I17" s="55"/>
      <c r="J17" s="56"/>
      <c r="K17" s="54"/>
      <c r="L17" s="51"/>
      <c r="O17" t="s">
        <v>87</v>
      </c>
      <c r="P17" s="39">
        <f t="shared" ref="P17:P18" si="0">B4+F4+J4+J14+F14+B14+B24+F24+J24+J35+F35+B35+B46+F46</f>
        <v>42076072</v>
      </c>
    </row>
    <row r="18" spans="1:16" x14ac:dyDescent="0.2">
      <c r="A18" s="37" t="s">
        <v>91</v>
      </c>
      <c r="B18" s="58">
        <v>47393</v>
      </c>
      <c r="C18" s="60"/>
      <c r="D18" s="51"/>
      <c r="E18" s="61" t="s">
        <v>91</v>
      </c>
      <c r="F18" s="58">
        <v>73428</v>
      </c>
      <c r="G18" s="60"/>
      <c r="H18" s="51"/>
      <c r="I18" s="61" t="s">
        <v>91</v>
      </c>
      <c r="J18" s="58">
        <v>0</v>
      </c>
      <c r="K18" s="60"/>
      <c r="L18" s="51"/>
      <c r="O18" t="s">
        <v>88</v>
      </c>
      <c r="P18" s="39">
        <f t="shared" si="0"/>
        <v>0</v>
      </c>
    </row>
    <row r="19" spans="1:16" x14ac:dyDescent="0.2">
      <c r="B19" s="62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6" x14ac:dyDescent="0.2">
      <c r="B20" s="62"/>
      <c r="C20" s="51"/>
      <c r="D20" s="51"/>
      <c r="E20" s="51"/>
      <c r="F20" s="51"/>
      <c r="G20" s="51"/>
      <c r="H20" s="51"/>
      <c r="I20" s="51"/>
      <c r="J20" s="51"/>
      <c r="K20" s="51"/>
      <c r="L20" s="51"/>
      <c r="O20" t="s">
        <v>106</v>
      </c>
    </row>
    <row r="21" spans="1:16" x14ac:dyDescent="0.2">
      <c r="A21" s="35"/>
      <c r="B21" s="49" t="s">
        <v>90</v>
      </c>
      <c r="C21" s="50"/>
      <c r="D21" s="51"/>
      <c r="E21" s="52"/>
      <c r="F21" s="49" t="s">
        <v>95</v>
      </c>
      <c r="G21" s="50"/>
      <c r="H21" s="51"/>
      <c r="I21" s="52"/>
      <c r="J21" s="49">
        <v>9101</v>
      </c>
      <c r="K21" s="50"/>
      <c r="L21" s="51"/>
    </row>
    <row r="22" spans="1:16" x14ac:dyDescent="0.2">
      <c r="A22" s="36"/>
      <c r="B22" s="53"/>
      <c r="C22" s="54" t="s">
        <v>20</v>
      </c>
      <c r="D22" s="51"/>
      <c r="E22" s="55"/>
      <c r="F22" s="53"/>
      <c r="G22" s="54" t="s">
        <v>20</v>
      </c>
      <c r="H22" s="51"/>
      <c r="I22" s="55"/>
      <c r="J22" s="53"/>
      <c r="K22" s="54" t="s">
        <v>20</v>
      </c>
      <c r="L22" s="51"/>
    </row>
    <row r="23" spans="1:16" x14ac:dyDescent="0.2">
      <c r="A23" s="36" t="s">
        <v>86</v>
      </c>
      <c r="B23" s="56">
        <f>747432+923543</f>
        <v>1670975</v>
      </c>
      <c r="C23" s="57">
        <f>B23/B26</f>
        <v>0.13969999999999999</v>
      </c>
      <c r="D23" s="51"/>
      <c r="E23" s="55" t="s">
        <v>86</v>
      </c>
      <c r="F23" s="56">
        <f>454084+395855</f>
        <v>849939</v>
      </c>
      <c r="G23" s="57">
        <f>F23/F26</f>
        <v>0.1648</v>
      </c>
      <c r="H23" s="51"/>
      <c r="I23" s="55" t="s">
        <v>86</v>
      </c>
      <c r="J23" s="56">
        <v>34096</v>
      </c>
      <c r="K23" s="57">
        <f>J23/J26</f>
        <v>4.1700000000000001E-2</v>
      </c>
      <c r="L23" s="51"/>
    </row>
    <row r="24" spans="1:16" x14ac:dyDescent="0.2">
      <c r="A24" s="36" t="s">
        <v>87</v>
      </c>
      <c r="B24" s="56">
        <f>B26-B23-B25</f>
        <v>10286286</v>
      </c>
      <c r="C24" s="57">
        <f>B24/B26</f>
        <v>0.86029999999999995</v>
      </c>
      <c r="D24" s="51"/>
      <c r="E24" s="55" t="s">
        <v>87</v>
      </c>
      <c r="F24" s="56">
        <f>F26-F23-F25</f>
        <v>4306595</v>
      </c>
      <c r="G24" s="57">
        <f>F24/F26</f>
        <v>0.83520000000000005</v>
      </c>
      <c r="H24" s="51"/>
      <c r="I24" s="55" t="s">
        <v>87</v>
      </c>
      <c r="J24" s="56">
        <f>J26-J23-J25</f>
        <v>784386</v>
      </c>
      <c r="K24" s="57">
        <f>J24/J26</f>
        <v>0.95830000000000004</v>
      </c>
      <c r="L24" s="51"/>
    </row>
    <row r="25" spans="1:16" x14ac:dyDescent="0.2">
      <c r="A25" s="36" t="s">
        <v>88</v>
      </c>
      <c r="B25" s="58">
        <v>0</v>
      </c>
      <c r="C25" s="59">
        <f>B25/B26</f>
        <v>0</v>
      </c>
      <c r="D25" s="51"/>
      <c r="E25" s="55" t="s">
        <v>88</v>
      </c>
      <c r="F25" s="58">
        <v>0</v>
      </c>
      <c r="G25" s="59">
        <f>F25/F26</f>
        <v>0</v>
      </c>
      <c r="H25" s="51"/>
      <c r="I25" s="55" t="s">
        <v>88</v>
      </c>
      <c r="J25" s="58">
        <v>0</v>
      </c>
      <c r="K25" s="59">
        <f>J25/J26</f>
        <v>0</v>
      </c>
      <c r="L25" s="51"/>
    </row>
    <row r="26" spans="1:16" x14ac:dyDescent="0.2">
      <c r="A26" s="36"/>
      <c r="B26" s="56">
        <v>11957261</v>
      </c>
      <c r="C26" s="57">
        <f>SUM(C23:C25)</f>
        <v>1</v>
      </c>
      <c r="D26" s="51"/>
      <c r="E26" s="55"/>
      <c r="F26" s="56">
        <v>5156534</v>
      </c>
      <c r="G26" s="57">
        <f>SUM(G23:G25)</f>
        <v>1</v>
      </c>
      <c r="H26" s="51"/>
      <c r="I26" s="55"/>
      <c r="J26" s="56">
        <v>818482</v>
      </c>
      <c r="K26" s="57">
        <f>SUM(K23:K25)</f>
        <v>1</v>
      </c>
      <c r="L26" s="51"/>
    </row>
    <row r="27" spans="1:16" x14ac:dyDescent="0.2">
      <c r="A27" s="36"/>
      <c r="B27" s="56"/>
      <c r="C27" s="54"/>
      <c r="D27" s="51"/>
      <c r="E27" s="55"/>
      <c r="F27" s="56"/>
      <c r="G27" s="54"/>
      <c r="H27" s="51"/>
      <c r="I27" s="55"/>
      <c r="J27" s="56"/>
      <c r="K27" s="54"/>
      <c r="L27" s="51"/>
    </row>
    <row r="28" spans="1:16" x14ac:dyDescent="0.2">
      <c r="A28" s="37" t="s">
        <v>91</v>
      </c>
      <c r="B28" s="58">
        <v>183724</v>
      </c>
      <c r="C28" s="60"/>
      <c r="D28" s="51"/>
      <c r="E28" s="61" t="s">
        <v>91</v>
      </c>
      <c r="F28" s="58">
        <v>70902</v>
      </c>
      <c r="G28" s="60"/>
      <c r="H28" s="51"/>
      <c r="I28" s="61" t="s">
        <v>91</v>
      </c>
      <c r="J28" s="58">
        <v>0</v>
      </c>
      <c r="K28" s="60"/>
      <c r="L28" s="51"/>
    </row>
    <row r="29" spans="1:16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6" x14ac:dyDescent="0.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6" x14ac:dyDescent="0.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6" x14ac:dyDescent="0.2">
      <c r="A32" s="35"/>
      <c r="B32" s="49" t="s">
        <v>92</v>
      </c>
      <c r="C32" s="50"/>
      <c r="D32" s="51"/>
      <c r="E32" s="52"/>
      <c r="F32" s="49" t="s">
        <v>96</v>
      </c>
      <c r="G32" s="50"/>
      <c r="H32" s="51"/>
      <c r="I32" s="52"/>
      <c r="J32" s="49">
        <v>9106</v>
      </c>
      <c r="K32" s="50"/>
      <c r="L32" s="51"/>
    </row>
    <row r="33" spans="1:12" x14ac:dyDescent="0.2">
      <c r="A33" s="36"/>
      <c r="B33" s="53"/>
      <c r="C33" s="54" t="s">
        <v>20</v>
      </c>
      <c r="D33" s="51"/>
      <c r="E33" s="55"/>
      <c r="F33" s="53"/>
      <c r="G33" s="54" t="s">
        <v>20</v>
      </c>
      <c r="H33" s="51"/>
      <c r="I33" s="55"/>
      <c r="J33" s="53"/>
      <c r="K33" s="54" t="s">
        <v>20</v>
      </c>
      <c r="L33" s="51"/>
    </row>
    <row r="34" spans="1:12" x14ac:dyDescent="0.2">
      <c r="A34" s="36" t="s">
        <v>86</v>
      </c>
      <c r="B34" s="56">
        <f>317616+296411</f>
        <v>614027</v>
      </c>
      <c r="C34" s="57">
        <f>B34/B37</f>
        <v>0.14660000000000001</v>
      </c>
      <c r="D34" s="51"/>
      <c r="E34" s="55" t="s">
        <v>86</v>
      </c>
      <c r="F34" s="56">
        <f>465157+369979</f>
        <v>835136</v>
      </c>
      <c r="G34" s="57">
        <f>F34/F37</f>
        <v>0.16450000000000001</v>
      </c>
      <c r="H34" s="51"/>
      <c r="I34" s="55" t="s">
        <v>86</v>
      </c>
      <c r="J34" s="56">
        <v>61456</v>
      </c>
      <c r="K34" s="57">
        <f>J34/J37</f>
        <v>0.26919999999999999</v>
      </c>
      <c r="L34" s="51"/>
    </row>
    <row r="35" spans="1:12" x14ac:dyDescent="0.2">
      <c r="A35" s="36" t="s">
        <v>87</v>
      </c>
      <c r="B35" s="56">
        <f>B37-B34-B36</f>
        <v>3575048</v>
      </c>
      <c r="C35" s="57">
        <f>B35/B37</f>
        <v>0.85340000000000005</v>
      </c>
      <c r="D35" s="51"/>
      <c r="E35" s="55" t="s">
        <v>87</v>
      </c>
      <c r="F35" s="56">
        <f>F37-F34-F36</f>
        <v>4241128</v>
      </c>
      <c r="G35" s="57">
        <f>F35/F37</f>
        <v>0.83550000000000002</v>
      </c>
      <c r="H35" s="51"/>
      <c r="I35" s="55" t="s">
        <v>87</v>
      </c>
      <c r="J35" s="56">
        <f>J37-J34-J36</f>
        <v>166843</v>
      </c>
      <c r="K35" s="57">
        <f>J35/J37</f>
        <v>0.73080000000000001</v>
      </c>
      <c r="L35" s="51"/>
    </row>
    <row r="36" spans="1:12" x14ac:dyDescent="0.2">
      <c r="A36" s="36" t="s">
        <v>88</v>
      </c>
      <c r="B36" s="58">
        <v>0</v>
      </c>
      <c r="C36" s="59">
        <f>B36/B37</f>
        <v>0</v>
      </c>
      <c r="D36" s="51"/>
      <c r="E36" s="55" t="s">
        <v>88</v>
      </c>
      <c r="F36" s="58">
        <v>0</v>
      </c>
      <c r="G36" s="59">
        <f>F36/F37</f>
        <v>0</v>
      </c>
      <c r="H36" s="51"/>
      <c r="I36" s="55" t="s">
        <v>88</v>
      </c>
      <c r="J36" s="58">
        <v>0</v>
      </c>
      <c r="K36" s="59">
        <f>J36/J37</f>
        <v>0</v>
      </c>
      <c r="L36" s="51"/>
    </row>
    <row r="37" spans="1:12" x14ac:dyDescent="0.2">
      <c r="A37" s="36"/>
      <c r="B37" s="56">
        <v>4189075</v>
      </c>
      <c r="C37" s="57">
        <f>SUM(C34:C36)</f>
        <v>1</v>
      </c>
      <c r="D37" s="51"/>
      <c r="E37" s="55"/>
      <c r="F37" s="56">
        <v>5076264</v>
      </c>
      <c r="G37" s="57">
        <f>SUM(G34:G36)</f>
        <v>1</v>
      </c>
      <c r="H37" s="51"/>
      <c r="I37" s="55"/>
      <c r="J37" s="56">
        <v>228299</v>
      </c>
      <c r="K37" s="57">
        <f>SUM(K34:K36)</f>
        <v>1</v>
      </c>
      <c r="L37" s="51"/>
    </row>
    <row r="38" spans="1:12" x14ac:dyDescent="0.2">
      <c r="A38" s="36"/>
      <c r="B38" s="56"/>
      <c r="C38" s="54"/>
      <c r="D38" s="51"/>
      <c r="E38" s="55"/>
      <c r="F38" s="56"/>
      <c r="G38" s="54"/>
      <c r="H38" s="51"/>
      <c r="I38" s="55"/>
      <c r="J38" s="56"/>
      <c r="K38" s="54"/>
      <c r="L38" s="51"/>
    </row>
    <row r="39" spans="1:12" x14ac:dyDescent="0.2">
      <c r="A39" s="37" t="s">
        <v>91</v>
      </c>
      <c r="B39" s="58">
        <v>86927</v>
      </c>
      <c r="C39" s="60"/>
      <c r="D39" s="51"/>
      <c r="E39" s="61" t="s">
        <v>91</v>
      </c>
      <c r="F39" s="58">
        <v>82755</v>
      </c>
      <c r="G39" s="60"/>
      <c r="H39" s="51"/>
      <c r="I39" s="61" t="s">
        <v>91</v>
      </c>
      <c r="J39" s="58">
        <v>0</v>
      </c>
      <c r="K39" s="60"/>
      <c r="L39" s="51"/>
    </row>
    <row r="40" spans="1:12" x14ac:dyDescent="0.2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x14ac:dyDescent="0.2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x14ac:dyDescent="0.2">
      <c r="A43" s="35"/>
      <c r="B43" s="49" t="s">
        <v>98</v>
      </c>
      <c r="C43" s="50"/>
      <c r="D43" s="51"/>
      <c r="E43" s="52"/>
      <c r="F43" s="49" t="s">
        <v>97</v>
      </c>
      <c r="G43" s="50"/>
      <c r="H43" s="51"/>
      <c r="I43" s="51"/>
      <c r="J43" s="51"/>
      <c r="K43" s="51"/>
      <c r="L43" s="51"/>
    </row>
    <row r="44" spans="1:12" x14ac:dyDescent="0.2">
      <c r="A44" s="36"/>
      <c r="B44" s="53"/>
      <c r="C44" s="54" t="s">
        <v>20</v>
      </c>
      <c r="D44" s="51"/>
      <c r="E44" s="55"/>
      <c r="F44" s="53"/>
      <c r="G44" s="54" t="s">
        <v>20</v>
      </c>
      <c r="H44" s="51"/>
      <c r="I44" s="51"/>
      <c r="J44" s="51"/>
      <c r="K44" s="51"/>
      <c r="L44" s="51"/>
    </row>
    <row r="45" spans="1:12" x14ac:dyDescent="0.2">
      <c r="A45" s="36" t="s">
        <v>86</v>
      </c>
      <c r="B45" s="56">
        <f>246341+98485</f>
        <v>344826</v>
      </c>
      <c r="C45" s="57">
        <f>B45/B48</f>
        <v>0.18509999999999999</v>
      </c>
      <c r="D45" s="51"/>
      <c r="E45" s="55" t="s">
        <v>86</v>
      </c>
      <c r="F45" s="56">
        <f>412063+398881</f>
        <v>810944</v>
      </c>
      <c r="G45" s="57">
        <f>F45/F48</f>
        <v>0.15509999999999999</v>
      </c>
      <c r="H45" s="51"/>
      <c r="I45" s="51"/>
      <c r="J45" s="51"/>
      <c r="K45" s="51"/>
      <c r="L45" s="51"/>
    </row>
    <row r="46" spans="1:12" x14ac:dyDescent="0.2">
      <c r="A46" s="36" t="s">
        <v>87</v>
      </c>
      <c r="B46" s="56">
        <f>B48-B45-B47</f>
        <v>1517662</v>
      </c>
      <c r="C46" s="57">
        <f>B46/B48</f>
        <v>0.81489999999999996</v>
      </c>
      <c r="D46" s="51"/>
      <c r="E46" s="55" t="s">
        <v>87</v>
      </c>
      <c r="F46" s="56">
        <f>F48-F45-F47</f>
        <v>4417527</v>
      </c>
      <c r="G46" s="57">
        <f>F46/F48</f>
        <v>0.84489999999999998</v>
      </c>
      <c r="H46" s="51"/>
      <c r="I46" s="51"/>
      <c r="J46" s="51"/>
      <c r="K46" s="51"/>
      <c r="L46" s="51"/>
    </row>
    <row r="47" spans="1:12" x14ac:dyDescent="0.2">
      <c r="A47" s="36" t="s">
        <v>88</v>
      </c>
      <c r="B47" s="58">
        <v>0</v>
      </c>
      <c r="C47" s="59">
        <f>B47/B48</f>
        <v>0</v>
      </c>
      <c r="D47" s="51"/>
      <c r="E47" s="55" t="s">
        <v>88</v>
      </c>
      <c r="F47" s="58">
        <v>0</v>
      </c>
      <c r="G47" s="59">
        <f>F47/F48</f>
        <v>0</v>
      </c>
      <c r="H47" s="51"/>
      <c r="I47" s="51"/>
      <c r="J47" s="51"/>
      <c r="K47" s="51"/>
      <c r="L47" s="51"/>
    </row>
    <row r="48" spans="1:12" x14ac:dyDescent="0.2">
      <c r="A48" s="36"/>
      <c r="B48" s="56">
        <v>1862488</v>
      </c>
      <c r="C48" s="57">
        <f>SUM(C45:C47)</f>
        <v>1</v>
      </c>
      <c r="D48" s="51"/>
      <c r="E48" s="55"/>
      <c r="F48" s="56">
        <v>5228471</v>
      </c>
      <c r="G48" s="57">
        <f>SUM(G45:G47)</f>
        <v>1</v>
      </c>
      <c r="H48" s="51"/>
      <c r="I48" s="51"/>
      <c r="J48" s="51"/>
      <c r="K48" s="51"/>
      <c r="L48" s="51"/>
    </row>
    <row r="49" spans="1:12" x14ac:dyDescent="0.2">
      <c r="A49" s="36"/>
      <c r="B49" s="56"/>
      <c r="C49" s="54"/>
      <c r="D49" s="51"/>
      <c r="E49" s="55"/>
      <c r="F49" s="56"/>
      <c r="G49" s="54"/>
      <c r="H49" s="51"/>
      <c r="I49" s="51"/>
      <c r="J49" s="51"/>
      <c r="K49" s="51"/>
      <c r="L49" s="51"/>
    </row>
    <row r="50" spans="1:12" x14ac:dyDescent="0.2">
      <c r="A50" s="37" t="s">
        <v>91</v>
      </c>
      <c r="B50" s="58">
        <v>85711</v>
      </c>
      <c r="C50" s="60"/>
      <c r="D50" s="51"/>
      <c r="E50" s="61" t="s">
        <v>91</v>
      </c>
      <c r="F50" s="58">
        <v>55742</v>
      </c>
      <c r="G50" s="60"/>
      <c r="H50" s="51"/>
      <c r="I50" s="51"/>
      <c r="J50" s="51"/>
      <c r="K50" s="51"/>
      <c r="L50" s="51"/>
    </row>
    <row r="51" spans="1:12" x14ac:dyDescent="0.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x14ac:dyDescent="0.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</sheetData>
  <mergeCells count="14">
    <mergeCell ref="B43:C43"/>
    <mergeCell ref="F1:G1"/>
    <mergeCell ref="F11:G11"/>
    <mergeCell ref="F21:G21"/>
    <mergeCell ref="F32:G32"/>
    <mergeCell ref="F43:G43"/>
    <mergeCell ref="J1:K1"/>
    <mergeCell ref="J11:K11"/>
    <mergeCell ref="J21:K21"/>
    <mergeCell ref="J32:K32"/>
    <mergeCell ref="B1:C1"/>
    <mergeCell ref="B11:C11"/>
    <mergeCell ref="B21:C21"/>
    <mergeCell ref="B32:C32"/>
  </mergeCells>
  <printOptions horizontalCentered="1" gridLines="1"/>
  <pageMargins left="0.45" right="0.45" top="0.5" bottom="0.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6" workbookViewId="0">
      <selection activeCell="E19" sqref="E19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">
        <v>104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48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0</v>
      </c>
      <c r="C8" s="65" t="e">
        <f>B8/B12</f>
        <v>#DIV/0!</v>
      </c>
      <c r="D8" s="64">
        <v>9090196</v>
      </c>
      <c r="E8" s="65">
        <f>D8/D$12</f>
        <v>0.16070000000000001</v>
      </c>
      <c r="F8" s="64">
        <v>3218391783</v>
      </c>
      <c r="G8" s="65">
        <f>F8/F$12</f>
        <v>0.13220000000000001</v>
      </c>
      <c r="H8" s="66"/>
    </row>
    <row r="9" spans="1:8" x14ac:dyDescent="0.2">
      <c r="A9" s="13" t="s">
        <v>24</v>
      </c>
      <c r="B9" s="64">
        <v>0</v>
      </c>
      <c r="C9" s="65" t="e">
        <f>B9/B12</f>
        <v>#DIV/0!</v>
      </c>
      <c r="D9" s="64">
        <v>47486290</v>
      </c>
      <c r="E9" s="65">
        <f t="shared" ref="E9:E11" si="0">D9/D$12</f>
        <v>0.83930000000000005</v>
      </c>
      <c r="F9" s="64">
        <v>21080431230</v>
      </c>
      <c r="G9" s="65">
        <f>F9/F$12</f>
        <v>0.86609999999999998</v>
      </c>
      <c r="H9" s="66"/>
    </row>
    <row r="10" spans="1:8" x14ac:dyDescent="0.2">
      <c r="A10" s="13" t="s">
        <v>25</v>
      </c>
      <c r="B10" s="64">
        <v>0</v>
      </c>
      <c r="C10" s="65" t="e">
        <f>B10/B12</f>
        <v>#DIV/0!</v>
      </c>
      <c r="D10" s="64">
        <v>0</v>
      </c>
      <c r="E10" s="65">
        <f t="shared" si="0"/>
        <v>0</v>
      </c>
      <c r="F10" s="64">
        <v>0</v>
      </c>
      <c r="G10" s="65">
        <f>F10/F$12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v>0</v>
      </c>
      <c r="E11" s="65">
        <f t="shared" si="0"/>
        <v>0</v>
      </c>
      <c r="F11" s="64">
        <v>39754607</v>
      </c>
      <c r="G11" s="65">
        <f>F11/F$12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F12" si="1">SUM(B8:B11)</f>
        <v>0</v>
      </c>
      <c r="C12" s="68" t="e">
        <f t="shared" si="1"/>
        <v>#DIV/0!</v>
      </c>
      <c r="D12" s="67">
        <f t="shared" si="1"/>
        <v>56576486</v>
      </c>
      <c r="E12" s="68">
        <f>SUM(E8:E11)</f>
        <v>1</v>
      </c>
      <c r="F12" s="67">
        <f t="shared" si="1"/>
        <v>24338577620</v>
      </c>
      <c r="G12" s="68">
        <f>SUM(G8:G11)+0.0001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0</v>
      </c>
      <c r="C17" s="70"/>
      <c r="D17" s="64">
        <v>4106</v>
      </c>
      <c r="E17" s="70"/>
      <c r="F17" s="64">
        <v>4646</v>
      </c>
      <c r="G17" s="70"/>
      <c r="H17" s="76">
        <v>0</v>
      </c>
    </row>
    <row r="18" spans="1:8" x14ac:dyDescent="0.2">
      <c r="A18" s="13" t="s">
        <v>32</v>
      </c>
      <c r="B18" s="64">
        <v>0</v>
      </c>
      <c r="C18" s="70"/>
      <c r="D18" s="64">
        <v>883</v>
      </c>
      <c r="E18" s="70"/>
      <c r="F18" s="64">
        <v>972</v>
      </c>
      <c r="G18" s="70"/>
      <c r="H18" s="76">
        <v>0</v>
      </c>
    </row>
    <row r="19" spans="1:8" x14ac:dyDescent="0.2">
      <c r="A19" s="13" t="s">
        <v>33</v>
      </c>
      <c r="B19" s="64">
        <v>0</v>
      </c>
      <c r="C19" s="70"/>
      <c r="D19" s="64">
        <v>453</v>
      </c>
      <c r="E19" s="70"/>
      <c r="F19" s="64">
        <v>193</v>
      </c>
      <c r="G19" s="70"/>
      <c r="H19" s="76">
        <v>0</v>
      </c>
    </row>
    <row r="20" spans="1:8" x14ac:dyDescent="0.2">
      <c r="A20" s="13" t="s">
        <v>34</v>
      </c>
      <c r="B20" s="64">
        <v>0</v>
      </c>
      <c r="C20" s="70"/>
      <c r="D20" s="64">
        <v>476</v>
      </c>
      <c r="E20" s="70"/>
      <c r="F20" s="64">
        <v>561</v>
      </c>
      <c r="G20" s="70"/>
      <c r="H20" s="76">
        <v>0</v>
      </c>
    </row>
    <row r="21" spans="1:8" ht="15.75" x14ac:dyDescent="0.25">
      <c r="A21" s="13" t="s">
        <v>35</v>
      </c>
      <c r="B21" s="64">
        <v>0</v>
      </c>
      <c r="C21" s="70"/>
      <c r="D21" s="64">
        <v>305</v>
      </c>
      <c r="E21" s="70"/>
      <c r="F21" s="64">
        <v>197</v>
      </c>
      <c r="G21" s="77" t="s">
        <v>50</v>
      </c>
      <c r="H21" s="76">
        <v>0</v>
      </c>
    </row>
    <row r="22" spans="1:8" x14ac:dyDescent="0.2">
      <c r="A22" s="13" t="s">
        <v>36</v>
      </c>
      <c r="B22" s="64">
        <v>0</v>
      </c>
      <c r="C22" s="70"/>
      <c r="D22" s="64">
        <v>566</v>
      </c>
      <c r="E22" s="70"/>
      <c r="F22" s="64">
        <v>495</v>
      </c>
      <c r="G22" s="70"/>
      <c r="H22" s="76">
        <v>0</v>
      </c>
    </row>
    <row r="23" spans="1:8" x14ac:dyDescent="0.2">
      <c r="A23" s="13" t="s">
        <v>37</v>
      </c>
      <c r="B23" s="64">
        <v>0</v>
      </c>
      <c r="C23" s="70"/>
      <c r="D23" s="64">
        <v>771</v>
      </c>
      <c r="E23" s="70"/>
      <c r="F23" s="64">
        <v>887</v>
      </c>
      <c r="G23" s="70"/>
      <c r="H23" s="76">
        <v>0</v>
      </c>
    </row>
    <row r="24" spans="1:8" x14ac:dyDescent="0.2">
      <c r="A24" s="13" t="s">
        <v>38</v>
      </c>
      <c r="B24" s="64">
        <v>0</v>
      </c>
      <c r="C24" s="70"/>
      <c r="D24" s="64">
        <v>200</v>
      </c>
      <c r="E24" s="70"/>
      <c r="F24" s="64">
        <v>208</v>
      </c>
      <c r="G24" s="70"/>
      <c r="H24" s="76">
        <v>0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0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0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0</v>
      </c>
      <c r="C29" s="64" t="s">
        <v>46</v>
      </c>
      <c r="D29" s="64">
        <v>3527</v>
      </c>
      <c r="E29" s="64"/>
      <c r="F29" s="64">
        <v>3921</v>
      </c>
      <c r="G29" s="64"/>
      <c r="H29" s="76">
        <v>0</v>
      </c>
    </row>
    <row r="30" spans="1:8" x14ac:dyDescent="0.2">
      <c r="A30" s="13" t="s">
        <v>53</v>
      </c>
      <c r="B30" s="64">
        <v>0</v>
      </c>
      <c r="C30" s="64"/>
      <c r="D30" s="64">
        <v>4016</v>
      </c>
      <c r="E30" s="64"/>
      <c r="F30" s="64">
        <v>4774</v>
      </c>
      <c r="G30" s="64"/>
      <c r="H30" s="76">
        <v>0</v>
      </c>
    </row>
    <row r="31" spans="1:8" x14ac:dyDescent="0.2">
      <c r="A31" s="13" t="s">
        <v>41</v>
      </c>
      <c r="B31" s="64">
        <v>0</v>
      </c>
      <c r="C31" s="64"/>
      <c r="D31" s="64">
        <v>5912</v>
      </c>
      <c r="E31" s="64"/>
      <c r="F31" s="64">
        <v>7293</v>
      </c>
      <c r="G31" s="64"/>
      <c r="H31" s="76">
        <v>0</v>
      </c>
    </row>
    <row r="32" spans="1:8" x14ac:dyDescent="0.2">
      <c r="A32" s="13" t="s">
        <v>85</v>
      </c>
      <c r="B32" s="64">
        <v>0</v>
      </c>
      <c r="C32" s="64"/>
      <c r="D32" s="64">
        <v>2985</v>
      </c>
      <c r="E32" s="64"/>
      <c r="F32" s="64">
        <v>3935</v>
      </c>
      <c r="G32" s="64"/>
      <c r="H32" s="76">
        <v>0</v>
      </c>
    </row>
    <row r="33" spans="1:8" ht="15.75" thickBot="1" x14ac:dyDescent="0.25">
      <c r="A33" s="18" t="s">
        <v>79</v>
      </c>
      <c r="B33" s="80" t="s">
        <v>47</v>
      </c>
      <c r="C33" s="80"/>
      <c r="D33" s="80" t="s">
        <v>47</v>
      </c>
      <c r="E33" s="80"/>
      <c r="F33" s="80" t="s">
        <v>47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0</v>
      </c>
      <c r="C36" s="64"/>
      <c r="D36" s="64"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0</v>
      </c>
      <c r="C37" s="64"/>
      <c r="D37" s="64"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0</v>
      </c>
      <c r="C38" s="64"/>
      <c r="D38" s="64"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0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0</v>
      </c>
      <c r="C42" s="78"/>
      <c r="D42" s="67"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0</v>
      </c>
      <c r="C47" s="85"/>
      <c r="D47" s="86">
        <v>749791</v>
      </c>
      <c r="E47" s="85"/>
      <c r="F47" s="85"/>
      <c r="G47" s="85"/>
      <c r="H47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D19" sqref="D19"/>
    </sheetView>
  </sheetViews>
  <sheetFormatPr defaultRowHeight="15" x14ac:dyDescent="0.2"/>
  <cols>
    <col min="1" max="1" width="49.710937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72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773684</v>
      </c>
      <c r="C8" s="65">
        <f>B8/B12</f>
        <v>0.1714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3739321</v>
      </c>
      <c r="C9" s="65">
        <f>B9/B12</f>
        <v>0.8286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v>5.9999999999999995E-4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4513005</v>
      </c>
      <c r="C12" s="68">
        <f t="shared" si="0"/>
        <v>1.0005999999999999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4155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2520601</v>
      </c>
    </row>
    <row r="18" spans="1:8" x14ac:dyDescent="0.2">
      <c r="A18" s="13" t="s">
        <v>32</v>
      </c>
      <c r="B18" s="64">
        <v>876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531241</v>
      </c>
    </row>
    <row r="19" spans="1:8" x14ac:dyDescent="0.2">
      <c r="A19" s="13" t="s">
        <v>33</v>
      </c>
      <c r="B19" s="64">
        <v>192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116527</v>
      </c>
    </row>
    <row r="20" spans="1:8" x14ac:dyDescent="0.2">
      <c r="A20" s="13" t="s">
        <v>34</v>
      </c>
      <c r="B20" s="64">
        <v>459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278472</v>
      </c>
    </row>
    <row r="21" spans="1:8" ht="15.75" x14ac:dyDescent="0.25">
      <c r="A21" s="13" t="s">
        <v>35</v>
      </c>
      <c r="B21" s="64">
        <v>302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183448</v>
      </c>
    </row>
    <row r="22" spans="1:8" x14ac:dyDescent="0.2">
      <c r="A22" s="13" t="s">
        <v>36</v>
      </c>
      <c r="B22" s="64">
        <v>610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370168</v>
      </c>
    </row>
    <row r="23" spans="1:8" x14ac:dyDescent="0.2">
      <c r="A23" s="13" t="s">
        <v>37</v>
      </c>
      <c r="B23" s="64">
        <v>684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415212</v>
      </c>
    </row>
    <row r="24" spans="1:8" x14ac:dyDescent="0.2">
      <c r="A24" s="13" t="s">
        <v>38</v>
      </c>
      <c r="B24" s="64">
        <v>160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97336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7438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4513005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3835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1574062</v>
      </c>
    </row>
    <row r="30" spans="1:8" x14ac:dyDescent="0.2">
      <c r="A30" s="13" t="s">
        <v>53</v>
      </c>
      <c r="B30" s="64">
        <v>3650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349263</v>
      </c>
    </row>
    <row r="31" spans="1:8" x14ac:dyDescent="0.2">
      <c r="A31" s="13" t="s">
        <v>41</v>
      </c>
      <c r="B31" s="64">
        <v>5945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597276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24546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51675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107227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183448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2381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59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47393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28" workbookViewId="0">
      <selection activeCell="D19" sqref="D19"/>
    </sheetView>
  </sheetViews>
  <sheetFormatPr defaultRowHeight="15" x14ac:dyDescent="0.2"/>
  <cols>
    <col min="1" max="1" width="50.42578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2.710937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55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1670975</v>
      </c>
      <c r="C8" s="65">
        <f>B8/B12</f>
        <v>0.13969999999999999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10286286</v>
      </c>
      <c r="C9" s="65">
        <f>B9/B12</f>
        <v>0.86029999999999995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11957261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3704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6297694</v>
      </c>
    </row>
    <row r="18" spans="1:8" x14ac:dyDescent="0.2">
      <c r="A18" s="13" t="s">
        <v>32</v>
      </c>
      <c r="B18" s="64">
        <v>837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1422368</v>
      </c>
    </row>
    <row r="19" spans="1:8" x14ac:dyDescent="0.2">
      <c r="A19" s="13" t="s">
        <v>33</v>
      </c>
      <c r="B19" s="64">
        <v>240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408301</v>
      </c>
    </row>
    <row r="20" spans="1:8" x14ac:dyDescent="0.2">
      <c r="A20" s="13" t="s">
        <v>34</v>
      </c>
      <c r="B20" s="64">
        <v>396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673645</v>
      </c>
    </row>
    <row r="21" spans="1:8" ht="15.75" x14ac:dyDescent="0.25">
      <c r="A21" s="13" t="s">
        <v>35</v>
      </c>
      <c r="B21" s="64">
        <v>309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524569</v>
      </c>
    </row>
    <row r="22" spans="1:8" x14ac:dyDescent="0.2">
      <c r="A22" s="13" t="s">
        <v>36</v>
      </c>
      <c r="B22" s="64">
        <v>543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923543</v>
      </c>
    </row>
    <row r="23" spans="1:8" x14ac:dyDescent="0.2">
      <c r="A23" s="13" t="s">
        <v>37</v>
      </c>
      <c r="B23" s="64">
        <v>797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1354236</v>
      </c>
    </row>
    <row r="24" spans="1:8" x14ac:dyDescent="0.2">
      <c r="A24" s="13" t="s">
        <v>38</v>
      </c>
      <c r="B24" s="64">
        <v>208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352905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7034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11957261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3161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3630421</v>
      </c>
    </row>
    <row r="30" spans="1:8" x14ac:dyDescent="0.2">
      <c r="A30" s="13" t="s">
        <v>53</v>
      </c>
      <c r="B30" s="64">
        <v>5010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73703</v>
      </c>
    </row>
    <row r="31" spans="1:8" x14ac:dyDescent="0.2">
      <c r="A31" s="13" t="s">
        <v>41</v>
      </c>
      <c r="B31" s="64">
        <v>5281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2067592</v>
      </c>
    </row>
    <row r="32" spans="1:8" x14ac:dyDescent="0.2">
      <c r="A32" s="13" t="s">
        <v>85</v>
      </c>
      <c r="B32" s="64">
        <v>3614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525978</v>
      </c>
    </row>
    <row r="33" spans="1:8" ht="15.75" thickBot="1" x14ac:dyDescent="0.25">
      <c r="A33" s="18" t="s">
        <v>81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70189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147766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306614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524569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5717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183724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6" workbookViewId="0">
      <selection activeCell="D19" sqref="D19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71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614027</v>
      </c>
      <c r="C8" s="65">
        <f>B8/B12</f>
        <v>0.14660000000000001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3575048</v>
      </c>
      <c r="C9" s="65">
        <f>B9/B12</f>
        <v>0.85340000000000005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4189075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5121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2362252</v>
      </c>
    </row>
    <row r="18" spans="1:8" x14ac:dyDescent="0.2">
      <c r="A18" s="13" t="s">
        <v>32</v>
      </c>
      <c r="B18" s="64">
        <v>910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419783</v>
      </c>
    </row>
    <row r="19" spans="1:8" x14ac:dyDescent="0.2">
      <c r="A19" s="13" t="s">
        <v>33</v>
      </c>
      <c r="B19" s="64">
        <v>226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104324</v>
      </c>
    </row>
    <row r="20" spans="1:8" x14ac:dyDescent="0.2">
      <c r="A20" s="13" t="s">
        <v>34</v>
      </c>
      <c r="B20" s="64">
        <v>695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320502</v>
      </c>
    </row>
    <row r="21" spans="1:8" ht="15.75" x14ac:dyDescent="0.25">
      <c r="A21" s="13" t="s">
        <v>35</v>
      </c>
      <c r="B21" s="64">
        <v>299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137909</v>
      </c>
    </row>
    <row r="22" spans="1:8" x14ac:dyDescent="0.2">
      <c r="A22" s="13" t="s">
        <v>36</v>
      </c>
      <c r="B22" s="64">
        <v>643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296411</v>
      </c>
    </row>
    <row r="23" spans="1:8" x14ac:dyDescent="0.2">
      <c r="A23" s="13" t="s">
        <v>37</v>
      </c>
      <c r="B23" s="64">
        <v>915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421886</v>
      </c>
    </row>
    <row r="24" spans="1:8" x14ac:dyDescent="0.2">
      <c r="A24" s="13" t="s">
        <v>38</v>
      </c>
      <c r="B24" s="64">
        <v>273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126008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9082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4189075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4217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1360343</v>
      </c>
    </row>
    <row r="30" spans="1:8" x14ac:dyDescent="0.2">
      <c r="A30" s="13" t="s">
        <v>53</v>
      </c>
      <c r="B30" s="64">
        <v>5082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160424</v>
      </c>
    </row>
    <row r="31" spans="1:8" x14ac:dyDescent="0.2">
      <c r="A31" s="13" t="s">
        <v>41</v>
      </c>
      <c r="B31" s="64">
        <v>7855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841485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82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18453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38848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80608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137909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0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86927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6" workbookViewId="0">
      <selection activeCell="D19" sqref="D19"/>
    </sheetView>
  </sheetViews>
  <sheetFormatPr defaultRowHeight="15" x14ac:dyDescent="0.2"/>
  <cols>
    <col min="1" max="1" width="49.42578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73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344826</v>
      </c>
      <c r="C8" s="65">
        <f>B8/B12</f>
        <v>0.18509999999999999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1517662</v>
      </c>
      <c r="C9" s="65">
        <f>B9/B12</f>
        <v>0.81489999999999996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v>1E-4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1862488</v>
      </c>
      <c r="C12" s="68">
        <f t="shared" si="0"/>
        <v>1.0001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9677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902873</v>
      </c>
    </row>
    <row r="18" spans="1:8" x14ac:dyDescent="0.2">
      <c r="A18" s="13" t="s">
        <v>32</v>
      </c>
      <c r="B18" s="64">
        <v>2678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249892</v>
      </c>
    </row>
    <row r="19" spans="1:8" x14ac:dyDescent="0.2">
      <c r="A19" s="13" t="s">
        <v>33</v>
      </c>
      <c r="B19" s="64">
        <v>791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73833</v>
      </c>
    </row>
    <row r="20" spans="1:8" x14ac:dyDescent="0.2">
      <c r="A20" s="13" t="s">
        <v>34</v>
      </c>
      <c r="B20" s="64">
        <v>2091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195136</v>
      </c>
    </row>
    <row r="21" spans="1:8" ht="15.75" x14ac:dyDescent="0.25">
      <c r="A21" s="13" t="s">
        <v>35</v>
      </c>
      <c r="B21" s="64">
        <v>445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41556</v>
      </c>
    </row>
    <row r="22" spans="1:8" x14ac:dyDescent="0.2">
      <c r="A22" s="13" t="s">
        <v>36</v>
      </c>
      <c r="B22" s="64">
        <v>1056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98485</v>
      </c>
    </row>
    <row r="23" spans="1:8" x14ac:dyDescent="0.2">
      <c r="A23" s="13" t="s">
        <v>37</v>
      </c>
      <c r="B23" s="64">
        <v>2193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204647</v>
      </c>
    </row>
    <row r="24" spans="1:8" x14ac:dyDescent="0.2">
      <c r="A24" s="13" t="s">
        <v>38</v>
      </c>
      <c r="B24" s="64">
        <v>1030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96066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19961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1862488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4955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164421</v>
      </c>
    </row>
    <row r="30" spans="1:8" x14ac:dyDescent="0.2">
      <c r="A30" s="13" t="s">
        <v>53</v>
      </c>
      <c r="B30" s="64">
        <v>0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0</v>
      </c>
    </row>
    <row r="31" spans="1:8" x14ac:dyDescent="0.2">
      <c r="A31" s="13" t="s">
        <v>41</v>
      </c>
      <c r="B31" s="64">
        <v>12283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738452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17" ht="15.75" thickBot="1" x14ac:dyDescent="0.25">
      <c r="A33" s="18" t="s">
        <v>82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17" x14ac:dyDescent="0.2">
      <c r="A34" s="13"/>
      <c r="B34" s="70"/>
      <c r="C34" s="70"/>
      <c r="D34" s="70"/>
      <c r="E34" s="70"/>
      <c r="F34" s="70"/>
      <c r="G34" s="70"/>
      <c r="H34" s="66"/>
    </row>
    <row r="35" spans="1:17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17" x14ac:dyDescent="0.2">
      <c r="A36" s="13" t="s">
        <v>42</v>
      </c>
      <c r="B36" s="64">
        <v>5560</v>
      </c>
      <c r="C36" s="64"/>
      <c r="D36" s="64">
        <f>'OFC SCH REPORT'!D36</f>
        <v>261483</v>
      </c>
      <c r="E36" s="64"/>
      <c r="F36" s="64"/>
      <c r="G36" s="64"/>
      <c r="H36" s="76"/>
    </row>
    <row r="37" spans="1:17" x14ac:dyDescent="0.2">
      <c r="A37" s="13" t="s">
        <v>43</v>
      </c>
      <c r="B37" s="64">
        <v>11706</v>
      </c>
      <c r="C37" s="64"/>
      <c r="D37" s="64">
        <f>'OFC SCH REPORT'!D37</f>
        <v>550488</v>
      </c>
      <c r="E37" s="64"/>
      <c r="F37" s="64"/>
      <c r="G37" s="64"/>
      <c r="H37" s="76"/>
    </row>
    <row r="38" spans="1:17" x14ac:dyDescent="0.2">
      <c r="A38" s="13" t="s">
        <v>44</v>
      </c>
      <c r="B38" s="64">
        <v>24290</v>
      </c>
      <c r="C38" s="64"/>
      <c r="D38" s="64">
        <f>'OFC SCH REPORT'!D38</f>
        <v>1142261</v>
      </c>
      <c r="E38" s="64"/>
      <c r="F38" s="64"/>
      <c r="G38" s="64"/>
      <c r="H38" s="76"/>
    </row>
    <row r="39" spans="1:17" ht="15.75" x14ac:dyDescent="0.25">
      <c r="A39" s="13"/>
      <c r="B39" s="70"/>
      <c r="C39" s="70"/>
      <c r="D39" s="70"/>
      <c r="E39" s="70"/>
      <c r="F39" s="70"/>
      <c r="G39" s="70"/>
      <c r="H39" s="66"/>
      <c r="J39" s="1"/>
      <c r="K39" s="19"/>
      <c r="L39" s="1"/>
      <c r="M39" s="19"/>
      <c r="N39" s="1"/>
      <c r="O39" s="1"/>
      <c r="P39" s="1"/>
      <c r="Q39" s="1"/>
    </row>
    <row r="40" spans="1:17" ht="16.5" thickBot="1" x14ac:dyDescent="0.3">
      <c r="A40" s="17" t="s">
        <v>27</v>
      </c>
      <c r="B40" s="67">
        <f>SUM(B36:B39)</f>
        <v>41556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17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17" ht="16.5" thickBot="1" x14ac:dyDescent="0.3">
      <c r="A42" s="17" t="s">
        <v>45</v>
      </c>
      <c r="B42" s="67">
        <v>0</v>
      </c>
      <c r="C42" s="78"/>
      <c r="D42" s="67">
        <f>'OFC SCH REPORT'!D42</f>
        <v>21908</v>
      </c>
      <c r="E42" s="78"/>
      <c r="F42" s="78"/>
      <c r="G42" s="78"/>
      <c r="H42" s="82"/>
    </row>
    <row r="43" spans="1:17" x14ac:dyDescent="0.2">
      <c r="B43" s="85"/>
      <c r="C43" s="85"/>
      <c r="D43" s="85"/>
      <c r="E43" s="85"/>
      <c r="F43" s="85"/>
      <c r="G43" s="85"/>
      <c r="H43" s="85"/>
    </row>
    <row r="44" spans="1:17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17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17" x14ac:dyDescent="0.2">
      <c r="A46" s="11" t="s">
        <v>60</v>
      </c>
      <c r="B46" s="85"/>
      <c r="C46" s="85"/>
      <c r="D46" s="85"/>
      <c r="E46" s="85"/>
      <c r="F46" s="85"/>
      <c r="G46" s="85"/>
      <c r="H46" s="85"/>
      <c r="J46"/>
    </row>
    <row r="47" spans="1:17" x14ac:dyDescent="0.2">
      <c r="A47" s="11" t="s">
        <v>61</v>
      </c>
      <c r="B47" s="86">
        <v>85711</v>
      </c>
      <c r="C47" s="86"/>
      <c r="D47" s="86">
        <f>'OFC SCH REPORT'!$D$47</f>
        <v>749791</v>
      </c>
      <c r="E47" s="85"/>
      <c r="F47" s="85"/>
      <c r="G47" s="85"/>
      <c r="H47" s="85"/>
    </row>
    <row r="48" spans="1:17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6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6" workbookViewId="0">
      <selection activeCell="D19" sqref="D19"/>
    </sheetView>
  </sheetViews>
  <sheetFormatPr defaultRowHeight="15" x14ac:dyDescent="0.2"/>
  <cols>
    <col min="1" max="1" width="50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74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819762</v>
      </c>
      <c r="C8" s="65">
        <f>B8/B12</f>
        <v>0.15709999999999999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4398865</v>
      </c>
      <c r="C9" s="65">
        <f>B9/B12</f>
        <v>0.84289999999999998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5218627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4172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2795902</v>
      </c>
    </row>
    <row r="18" spans="1:8" x14ac:dyDescent="0.2">
      <c r="A18" s="13" t="s">
        <v>32</v>
      </c>
      <c r="B18" s="64">
        <v>1064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713164</v>
      </c>
    </row>
    <row r="19" spans="1:8" x14ac:dyDescent="0.2">
      <c r="A19" s="13" t="s">
        <v>33</v>
      </c>
      <c r="B19" s="64">
        <v>312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208905</v>
      </c>
    </row>
    <row r="20" spans="1:8" x14ac:dyDescent="0.2">
      <c r="A20" s="13" t="s">
        <v>34</v>
      </c>
      <c r="B20" s="64">
        <v>500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335132</v>
      </c>
    </row>
    <row r="21" spans="1:8" ht="15.75" x14ac:dyDescent="0.25">
      <c r="A21" s="13" t="s">
        <v>35</v>
      </c>
      <c r="B21" s="64">
        <v>261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174817</v>
      </c>
    </row>
    <row r="22" spans="1:8" x14ac:dyDescent="0.2">
      <c r="A22" s="13" t="s">
        <v>36</v>
      </c>
      <c r="B22" s="64">
        <v>564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377866</v>
      </c>
    </row>
    <row r="23" spans="1:8" x14ac:dyDescent="0.2">
      <c r="A23" s="13" t="s">
        <v>37</v>
      </c>
      <c r="B23" s="64">
        <v>740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496260</v>
      </c>
    </row>
    <row r="24" spans="1:8" x14ac:dyDescent="0.2">
      <c r="A24" s="13" t="s">
        <v>38</v>
      </c>
      <c r="B24" s="64">
        <v>174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116581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7787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5218627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3441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1618415</v>
      </c>
    </row>
    <row r="30" spans="1:8" x14ac:dyDescent="0.2">
      <c r="A30" s="13" t="s">
        <v>54</v>
      </c>
      <c r="B30" s="64">
        <v>5756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75056</v>
      </c>
    </row>
    <row r="31" spans="1:8" x14ac:dyDescent="0.2">
      <c r="A31" s="13" t="s">
        <v>41</v>
      </c>
      <c r="B31" s="64">
        <v>5900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1102431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78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23391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49244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102182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174817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2680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63209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9" workbookViewId="0">
      <selection activeCell="D19" sqref="D19"/>
    </sheetView>
  </sheetViews>
  <sheetFormatPr defaultRowHeight="15" x14ac:dyDescent="0.2"/>
  <cols>
    <col min="1" max="1" width="50.140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44" t="s">
        <v>16</v>
      </c>
      <c r="B1" s="45"/>
      <c r="C1" s="45"/>
      <c r="D1" s="45"/>
      <c r="E1" s="45"/>
      <c r="F1" s="45"/>
      <c r="G1" s="45"/>
      <c r="H1" s="46"/>
    </row>
    <row r="2" spans="1:8" ht="15.75" x14ac:dyDescent="0.25">
      <c r="A2" s="47" t="s">
        <v>17</v>
      </c>
      <c r="B2" s="43"/>
      <c r="C2" s="43"/>
      <c r="D2" s="43"/>
      <c r="E2" s="43"/>
      <c r="F2" s="43"/>
      <c r="G2" s="43"/>
      <c r="H2" s="48"/>
    </row>
    <row r="3" spans="1:8" ht="15.75" x14ac:dyDescent="0.25">
      <c r="A3" s="47" t="str">
        <f>'OFC SCH REPORT'!$A$3</f>
        <v>2015-16 FINANCIAL REPORT</v>
      </c>
      <c r="B3" s="43"/>
      <c r="C3" s="43"/>
      <c r="D3" s="43"/>
      <c r="E3" s="43"/>
      <c r="F3" s="43"/>
      <c r="G3" s="43"/>
      <c r="H3" s="48"/>
    </row>
    <row r="4" spans="1:8" ht="15.75" x14ac:dyDescent="0.25">
      <c r="A4" s="47" t="s">
        <v>75</v>
      </c>
      <c r="B4" s="43"/>
      <c r="C4" s="43"/>
      <c r="D4" s="43"/>
      <c r="E4" s="43"/>
      <c r="F4" s="43"/>
      <c r="G4" s="43"/>
      <c r="H4" s="48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64">
        <v>821422</v>
      </c>
      <c r="C8" s="65">
        <f>B8/B12</f>
        <v>0.1628</v>
      </c>
      <c r="D8" s="64">
        <f>'OFC SCH REPORT'!D8</f>
        <v>9090196</v>
      </c>
      <c r="E8" s="65">
        <f>'OFC SCH REPORT'!E8</f>
        <v>0.16070000000000001</v>
      </c>
      <c r="F8" s="64">
        <f>'OFC SCH REPORT'!F8</f>
        <v>3218391783</v>
      </c>
      <c r="G8" s="65">
        <f>'OFC SCH REPORT'!G8</f>
        <v>0.13220000000000001</v>
      </c>
      <c r="H8" s="66"/>
    </row>
    <row r="9" spans="1:8" x14ac:dyDescent="0.2">
      <c r="A9" s="13" t="s">
        <v>24</v>
      </c>
      <c r="B9" s="64">
        <v>4223710</v>
      </c>
      <c r="C9" s="65">
        <f>B9/B12</f>
        <v>0.83720000000000006</v>
      </c>
      <c r="D9" s="64">
        <f>'OFC SCH REPORT'!D9</f>
        <v>47486290</v>
      </c>
      <c r="E9" s="65">
        <f>'OFC SCH REPORT'!E9</f>
        <v>0.83930000000000005</v>
      </c>
      <c r="F9" s="64">
        <f>'OFC SCH REPORT'!F9</f>
        <v>21080431230</v>
      </c>
      <c r="G9" s="65">
        <f>'OFC SCH REPORT'!G9</f>
        <v>0.86609999999999998</v>
      </c>
      <c r="H9" s="66"/>
    </row>
    <row r="10" spans="1:8" x14ac:dyDescent="0.2">
      <c r="A10" s="13" t="s">
        <v>25</v>
      </c>
      <c r="B10" s="64">
        <v>0</v>
      </c>
      <c r="C10" s="65">
        <f>B10/B12</f>
        <v>0</v>
      </c>
      <c r="D10" s="64">
        <f>'OFC SCH REPORT'!D10</f>
        <v>0</v>
      </c>
      <c r="E10" s="65">
        <f>'OFC SCH REPORT'!E10</f>
        <v>0</v>
      </c>
      <c r="F10" s="64">
        <f>'OFC SCH REPORT'!F10</f>
        <v>0</v>
      </c>
      <c r="G10" s="65">
        <f>'OFC SCH REPORT'!G10</f>
        <v>0</v>
      </c>
      <c r="H10" s="66"/>
    </row>
    <row r="11" spans="1:8" x14ac:dyDescent="0.2">
      <c r="A11" s="13" t="s">
        <v>26</v>
      </c>
      <c r="B11" s="64">
        <v>0</v>
      </c>
      <c r="C11" s="65">
        <v>0</v>
      </c>
      <c r="D11" s="64">
        <f>'OFC SCH REPORT'!D11</f>
        <v>0</v>
      </c>
      <c r="E11" s="65">
        <f>'OFC SCH REPORT'!E11</f>
        <v>0</v>
      </c>
      <c r="F11" s="64">
        <f>'OFC SCH REPORT'!F11</f>
        <v>39754607</v>
      </c>
      <c r="G11" s="65">
        <f>'OFC SCH REPORT'!G11</f>
        <v>1.6000000000000001E-3</v>
      </c>
      <c r="H11" s="66"/>
    </row>
    <row r="12" spans="1:8" ht="16.5" thickBot="1" x14ac:dyDescent="0.3">
      <c r="A12" s="17" t="s">
        <v>27</v>
      </c>
      <c r="B12" s="67">
        <f t="shared" ref="B12:C12" si="0">SUM(B8:B11)</f>
        <v>5045132</v>
      </c>
      <c r="C12" s="68">
        <f t="shared" si="0"/>
        <v>1</v>
      </c>
      <c r="D12" s="67">
        <f>'OFC SCH REPORT'!D12</f>
        <v>56576486</v>
      </c>
      <c r="E12" s="68">
        <f>'OFC SCH REPORT'!E12</f>
        <v>1</v>
      </c>
      <c r="F12" s="67">
        <f>'OFC SCH REPORT'!F12</f>
        <v>24338577620</v>
      </c>
      <c r="G12" s="68">
        <f>'OFC SCH REPORT'!G12</f>
        <v>1</v>
      </c>
      <c r="H12" s="69"/>
    </row>
    <row r="13" spans="1:8" x14ac:dyDescent="0.2">
      <c r="A13" s="13"/>
      <c r="B13" s="70"/>
      <c r="C13" s="70"/>
      <c r="D13" s="70"/>
      <c r="E13" s="70"/>
      <c r="F13" s="71"/>
      <c r="G13" s="65"/>
      <c r="H13" s="66"/>
    </row>
    <row r="14" spans="1:8" ht="15.75" x14ac:dyDescent="0.25">
      <c r="A14" s="16" t="s">
        <v>28</v>
      </c>
      <c r="B14" s="72" t="s">
        <v>29</v>
      </c>
      <c r="C14" s="72"/>
      <c r="D14" s="72"/>
      <c r="E14" s="72"/>
      <c r="F14" s="72"/>
      <c r="G14" s="73"/>
      <c r="H14" s="74" t="s">
        <v>27</v>
      </c>
    </row>
    <row r="15" spans="1:8" ht="15.75" x14ac:dyDescent="0.25">
      <c r="A15" s="16"/>
      <c r="B15" s="75" t="s">
        <v>19</v>
      </c>
      <c r="C15" s="73"/>
      <c r="D15" s="75" t="s">
        <v>21</v>
      </c>
      <c r="E15" s="73"/>
      <c r="F15" s="75" t="s">
        <v>22</v>
      </c>
      <c r="G15" s="73"/>
      <c r="H15" s="74" t="s">
        <v>30</v>
      </c>
    </row>
    <row r="16" spans="1:8" x14ac:dyDescent="0.2">
      <c r="A16" s="13"/>
      <c r="B16" s="70"/>
      <c r="C16" s="70"/>
      <c r="D16" s="70"/>
      <c r="E16" s="70"/>
      <c r="F16" s="70"/>
      <c r="G16" s="70"/>
      <c r="H16" s="66"/>
    </row>
    <row r="17" spans="1:8" x14ac:dyDescent="0.2">
      <c r="A17" s="13" t="s">
        <v>31</v>
      </c>
      <c r="B17" s="64">
        <v>4382</v>
      </c>
      <c r="C17" s="70"/>
      <c r="D17" s="64">
        <f>'OFC SCH REPORT'!D17</f>
        <v>4106</v>
      </c>
      <c r="E17" s="64"/>
      <c r="F17" s="64">
        <f>'OFC SCH REPORT'!F17</f>
        <v>4646</v>
      </c>
      <c r="G17" s="70"/>
      <c r="H17" s="76">
        <v>2877174</v>
      </c>
    </row>
    <row r="18" spans="1:8" x14ac:dyDescent="0.2">
      <c r="A18" s="13" t="s">
        <v>32</v>
      </c>
      <c r="B18" s="64">
        <v>850</v>
      </c>
      <c r="C18" s="70" t="s">
        <v>4</v>
      </c>
      <c r="D18" s="64">
        <f>'OFC SCH REPORT'!D18</f>
        <v>883</v>
      </c>
      <c r="E18" s="64"/>
      <c r="F18" s="64">
        <f>'OFC SCH REPORT'!F18</f>
        <v>972</v>
      </c>
      <c r="G18" s="70"/>
      <c r="H18" s="76">
        <v>558193</v>
      </c>
    </row>
    <row r="19" spans="1:8" x14ac:dyDescent="0.2">
      <c r="A19" s="13" t="s">
        <v>33</v>
      </c>
      <c r="B19" s="64">
        <v>248</v>
      </c>
      <c r="C19" s="70"/>
      <c r="D19" s="64">
        <f>'OFC SCH REPORT'!D19</f>
        <v>453</v>
      </c>
      <c r="E19" s="64"/>
      <c r="F19" s="64">
        <f>'OFC SCH REPORT'!F19</f>
        <v>193</v>
      </c>
      <c r="G19" s="70"/>
      <c r="H19" s="76">
        <v>162561</v>
      </c>
    </row>
    <row r="20" spans="1:8" x14ac:dyDescent="0.2">
      <c r="A20" s="13" t="s">
        <v>34</v>
      </c>
      <c r="B20" s="64">
        <v>458</v>
      </c>
      <c r="C20" s="70" t="s">
        <v>4</v>
      </c>
      <c r="D20" s="64">
        <f>'OFC SCH REPORT'!D20</f>
        <v>476</v>
      </c>
      <c r="E20" s="64"/>
      <c r="F20" s="64">
        <f>'OFC SCH REPORT'!F20</f>
        <v>561</v>
      </c>
      <c r="G20" s="70"/>
      <c r="H20" s="76">
        <v>300689</v>
      </c>
    </row>
    <row r="21" spans="1:8" ht="15.75" x14ac:dyDescent="0.25">
      <c r="A21" s="13" t="s">
        <v>35</v>
      </c>
      <c r="B21" s="64">
        <v>301</v>
      </c>
      <c r="C21" s="70"/>
      <c r="D21" s="64">
        <f>'OFC SCH REPORT'!D21</f>
        <v>305</v>
      </c>
      <c r="E21" s="64"/>
      <c r="F21" s="64">
        <f>'OFC SCH REPORT'!F21</f>
        <v>197</v>
      </c>
      <c r="G21" s="77" t="s">
        <v>50</v>
      </c>
      <c r="H21" s="76">
        <v>197754</v>
      </c>
    </row>
    <row r="22" spans="1:8" x14ac:dyDescent="0.2">
      <c r="A22" s="13" t="s">
        <v>36</v>
      </c>
      <c r="B22" s="64">
        <v>602</v>
      </c>
      <c r="C22" s="70"/>
      <c r="D22" s="64">
        <f>'OFC SCH REPORT'!D22</f>
        <v>566</v>
      </c>
      <c r="E22" s="64"/>
      <c r="F22" s="64">
        <f>'OFC SCH REPORT'!F22</f>
        <v>495</v>
      </c>
      <c r="G22" s="70"/>
      <c r="H22" s="76">
        <v>395250</v>
      </c>
    </row>
    <row r="23" spans="1:8" x14ac:dyDescent="0.2">
      <c r="A23" s="13" t="s">
        <v>37</v>
      </c>
      <c r="B23" s="64">
        <v>654</v>
      </c>
      <c r="C23" s="70"/>
      <c r="D23" s="64">
        <f>'OFC SCH REPORT'!D23</f>
        <v>771</v>
      </c>
      <c r="E23" s="64"/>
      <c r="F23" s="64">
        <f>'OFC SCH REPORT'!F23</f>
        <v>887</v>
      </c>
      <c r="G23" s="70"/>
      <c r="H23" s="76">
        <v>429321</v>
      </c>
    </row>
    <row r="24" spans="1:8" x14ac:dyDescent="0.2">
      <c r="A24" s="13" t="s">
        <v>38</v>
      </c>
      <c r="B24" s="64">
        <v>189</v>
      </c>
      <c r="C24" s="70"/>
      <c r="D24" s="64">
        <f>'OFC SCH REPORT'!D24</f>
        <v>200</v>
      </c>
      <c r="E24" s="64"/>
      <c r="F24" s="64">
        <f>'OFC SCH REPORT'!F24</f>
        <v>208</v>
      </c>
      <c r="G24" s="70"/>
      <c r="H24" s="76">
        <v>124190</v>
      </c>
    </row>
    <row r="25" spans="1:8" x14ac:dyDescent="0.2">
      <c r="A25" s="13"/>
      <c r="B25" s="64"/>
      <c r="C25" s="70"/>
      <c r="D25" s="64"/>
      <c r="E25" s="70"/>
      <c r="F25" s="64"/>
      <c r="G25" s="70"/>
      <c r="H25" s="76"/>
    </row>
    <row r="26" spans="1:8" ht="16.5" thickBot="1" x14ac:dyDescent="0.3">
      <c r="A26" s="17" t="s">
        <v>39</v>
      </c>
      <c r="B26" s="67">
        <f>SUM(B17:B25)</f>
        <v>7684</v>
      </c>
      <c r="C26" s="78"/>
      <c r="D26" s="67">
        <f>SUM(D17:D25)</f>
        <v>7760</v>
      </c>
      <c r="E26" s="78"/>
      <c r="F26" s="67">
        <f>SUM(F17:F25)</f>
        <v>8159</v>
      </c>
      <c r="G26" s="78"/>
      <c r="H26" s="79">
        <f>SUM(H17:H25)</f>
        <v>5045132</v>
      </c>
    </row>
    <row r="27" spans="1:8" x14ac:dyDescent="0.2">
      <c r="A27" s="13"/>
      <c r="B27" s="70"/>
      <c r="C27" s="70"/>
      <c r="D27" s="70"/>
      <c r="E27" s="70"/>
      <c r="F27" s="70"/>
      <c r="G27" s="70"/>
      <c r="H27" s="66"/>
    </row>
    <row r="28" spans="1:8" ht="15.75" x14ac:dyDescent="0.25">
      <c r="A28" s="16" t="s">
        <v>65</v>
      </c>
      <c r="B28" s="70"/>
      <c r="C28" s="70"/>
      <c r="D28" s="70"/>
      <c r="E28" s="70"/>
      <c r="F28" s="70"/>
      <c r="G28" s="70"/>
      <c r="H28" s="66"/>
    </row>
    <row r="29" spans="1:8" x14ac:dyDescent="0.2">
      <c r="A29" s="13" t="s">
        <v>40</v>
      </c>
      <c r="B29" s="64">
        <v>4114</v>
      </c>
      <c r="C29" s="64" t="s">
        <v>46</v>
      </c>
      <c r="D29" s="64">
        <f>'OFC SCH REPORT'!D29</f>
        <v>3527</v>
      </c>
      <c r="E29" s="64"/>
      <c r="F29" s="64">
        <f>'OFC SCH REPORT'!F29</f>
        <v>3921</v>
      </c>
      <c r="G29" s="64"/>
      <c r="H29" s="76">
        <v>1594466</v>
      </c>
    </row>
    <row r="30" spans="1:8" x14ac:dyDescent="0.2">
      <c r="A30" s="13" t="s">
        <v>53</v>
      </c>
      <c r="B30" s="64">
        <v>3882</v>
      </c>
      <c r="C30" s="64"/>
      <c r="D30" s="64">
        <f>'OFC SCH REPORT'!D30</f>
        <v>4016</v>
      </c>
      <c r="E30" s="64"/>
      <c r="F30" s="64">
        <f>'OFC SCH REPORT'!F30</f>
        <v>4774</v>
      </c>
      <c r="G30" s="64"/>
      <c r="H30" s="76">
        <v>484971</v>
      </c>
    </row>
    <row r="31" spans="1:8" x14ac:dyDescent="0.2">
      <c r="A31" s="13" t="s">
        <v>41</v>
      </c>
      <c r="B31" s="64">
        <v>5533</v>
      </c>
      <c r="C31" s="64"/>
      <c r="D31" s="64">
        <f>'OFC SCH REPORT'!D31</f>
        <v>5912</v>
      </c>
      <c r="E31" s="64"/>
      <c r="F31" s="64">
        <f>'OFC SCH REPORT'!F31</f>
        <v>7293</v>
      </c>
      <c r="G31" s="64"/>
      <c r="H31" s="76">
        <v>797737</v>
      </c>
    </row>
    <row r="32" spans="1:8" x14ac:dyDescent="0.2">
      <c r="A32" s="13" t="s">
        <v>85</v>
      </c>
      <c r="B32" s="64">
        <v>0</v>
      </c>
      <c r="C32" s="64"/>
      <c r="D32" s="64">
        <f>'OFC SCH REPORT'!D32</f>
        <v>2985</v>
      </c>
      <c r="E32" s="64"/>
      <c r="F32" s="64">
        <f>'OFC SCH REPORT'!F32</f>
        <v>3935</v>
      </c>
      <c r="G32" s="64"/>
      <c r="H32" s="76">
        <v>0</v>
      </c>
    </row>
    <row r="33" spans="1:8" ht="15.75" thickBot="1" x14ac:dyDescent="0.25">
      <c r="A33" s="18" t="s">
        <v>82</v>
      </c>
      <c r="B33" s="80" t="s">
        <v>47</v>
      </c>
      <c r="C33" s="80"/>
      <c r="D33" s="80" t="str">
        <f>'OFC SCH REPORT'!D33</f>
        <v>*</v>
      </c>
      <c r="E33" s="80"/>
      <c r="F33" s="80" t="str">
        <f>'OFC SCH REPORT'!F33</f>
        <v>*</v>
      </c>
      <c r="G33" s="80"/>
      <c r="H33" s="81" t="s">
        <v>47</v>
      </c>
    </row>
    <row r="34" spans="1:8" x14ac:dyDescent="0.2">
      <c r="A34" s="13"/>
      <c r="B34" s="70"/>
      <c r="C34" s="70"/>
      <c r="D34" s="70"/>
      <c r="E34" s="70"/>
      <c r="F34" s="70"/>
      <c r="G34" s="70"/>
      <c r="H34" s="66"/>
    </row>
    <row r="35" spans="1:8" ht="15.75" x14ac:dyDescent="0.25">
      <c r="A35" s="16" t="s">
        <v>49</v>
      </c>
      <c r="B35" s="70"/>
      <c r="C35" s="70"/>
      <c r="D35" s="70"/>
      <c r="E35" s="70"/>
      <c r="F35" s="70"/>
      <c r="G35" s="70"/>
      <c r="H35" s="66"/>
    </row>
    <row r="36" spans="1:8" x14ac:dyDescent="0.2">
      <c r="A36" s="13" t="s">
        <v>42</v>
      </c>
      <c r="B36" s="64">
        <v>26460</v>
      </c>
      <c r="C36" s="64"/>
      <c r="D36" s="64">
        <f>'OFC SCH REPORT'!D36</f>
        <v>261483</v>
      </c>
      <c r="E36" s="64"/>
      <c r="F36" s="64"/>
      <c r="G36" s="64"/>
      <c r="H36" s="76"/>
    </row>
    <row r="37" spans="1:8" x14ac:dyDescent="0.2">
      <c r="A37" s="13" t="s">
        <v>43</v>
      </c>
      <c r="B37" s="64">
        <v>55705</v>
      </c>
      <c r="C37" s="64"/>
      <c r="D37" s="64">
        <f>'OFC SCH REPORT'!D37</f>
        <v>550488</v>
      </c>
      <c r="E37" s="64"/>
      <c r="F37" s="64"/>
      <c r="G37" s="64"/>
      <c r="H37" s="76"/>
    </row>
    <row r="38" spans="1:8" x14ac:dyDescent="0.2">
      <c r="A38" s="13" t="s">
        <v>44</v>
      </c>
      <c r="B38" s="64">
        <v>115589</v>
      </c>
      <c r="C38" s="64"/>
      <c r="D38" s="64">
        <f>'OFC SCH REPORT'!D38</f>
        <v>1142261</v>
      </c>
      <c r="E38" s="64"/>
      <c r="F38" s="64"/>
      <c r="G38" s="64"/>
      <c r="H38" s="76"/>
    </row>
    <row r="39" spans="1:8" x14ac:dyDescent="0.2">
      <c r="A39" s="13"/>
      <c r="B39" s="70"/>
      <c r="C39" s="70"/>
      <c r="D39" s="70"/>
      <c r="E39" s="70"/>
      <c r="F39" s="70"/>
      <c r="G39" s="70"/>
      <c r="H39" s="66"/>
    </row>
    <row r="40" spans="1:8" ht="16.5" thickBot="1" x14ac:dyDescent="0.3">
      <c r="A40" s="17" t="s">
        <v>27</v>
      </c>
      <c r="B40" s="67">
        <f>SUM(B36:B39)</f>
        <v>197754</v>
      </c>
      <c r="C40" s="78" t="s">
        <v>50</v>
      </c>
      <c r="D40" s="67">
        <f>SUM(D36:D39)</f>
        <v>1954232</v>
      </c>
      <c r="E40" s="78"/>
      <c r="F40" s="78"/>
      <c r="G40" s="78"/>
      <c r="H40" s="82"/>
    </row>
    <row r="41" spans="1:8" ht="15.75" x14ac:dyDescent="0.25">
      <c r="A41" s="16"/>
      <c r="B41" s="83"/>
      <c r="C41" s="73"/>
      <c r="D41" s="83"/>
      <c r="E41" s="73"/>
      <c r="F41" s="73"/>
      <c r="G41" s="73"/>
      <c r="H41" s="84"/>
    </row>
    <row r="42" spans="1:8" ht="16.5" thickBot="1" x14ac:dyDescent="0.3">
      <c r="A42" s="17" t="s">
        <v>45</v>
      </c>
      <c r="B42" s="67">
        <v>1921</v>
      </c>
      <c r="C42" s="78"/>
      <c r="D42" s="67">
        <f>'OFC SCH REPORT'!D42</f>
        <v>21908</v>
      </c>
      <c r="E42" s="78"/>
      <c r="F42" s="78"/>
      <c r="G42" s="78"/>
      <c r="H42" s="82"/>
    </row>
    <row r="43" spans="1:8" x14ac:dyDescent="0.2">
      <c r="B43" s="85"/>
      <c r="C43" s="85"/>
      <c r="D43" s="85"/>
      <c r="E43" s="85"/>
      <c r="F43" s="85"/>
      <c r="G43" s="85"/>
      <c r="H43" s="85"/>
    </row>
    <row r="44" spans="1:8" x14ac:dyDescent="0.2">
      <c r="A44" s="11" t="s">
        <v>58</v>
      </c>
      <c r="B44" s="85"/>
      <c r="C44" s="85"/>
      <c r="D44" s="85"/>
      <c r="E44" s="85"/>
      <c r="F44" s="85"/>
      <c r="G44" s="85"/>
      <c r="H44" s="85"/>
    </row>
    <row r="45" spans="1:8" x14ac:dyDescent="0.2">
      <c r="A45" s="11" t="s">
        <v>57</v>
      </c>
      <c r="B45" s="85"/>
      <c r="C45" s="85"/>
      <c r="D45" s="85"/>
      <c r="E45" s="85"/>
      <c r="F45" s="85"/>
      <c r="G45" s="85"/>
      <c r="H45" s="85"/>
    </row>
    <row r="46" spans="1:8" x14ac:dyDescent="0.2">
      <c r="A46" s="11" t="s">
        <v>60</v>
      </c>
      <c r="B46" s="85"/>
      <c r="C46" s="85"/>
      <c r="D46" s="85"/>
      <c r="E46" s="85"/>
      <c r="F46" s="85"/>
      <c r="G46" s="85"/>
      <c r="H46" s="85"/>
    </row>
    <row r="47" spans="1:8" x14ac:dyDescent="0.2">
      <c r="A47" s="11" t="s">
        <v>61</v>
      </c>
      <c r="B47" s="86">
        <v>73428</v>
      </c>
      <c r="C47" s="86"/>
      <c r="D47" s="86">
        <f>'OFC SCH REPORT'!$D$47</f>
        <v>749791</v>
      </c>
      <c r="E47" s="85"/>
      <c r="F47" s="85"/>
      <c r="G47" s="85"/>
      <c r="H47" s="85"/>
    </row>
    <row r="48" spans="1:8" x14ac:dyDescent="0.2">
      <c r="B48" s="85"/>
      <c r="C48" s="85"/>
      <c r="D48" s="85"/>
      <c r="E48" s="85"/>
      <c r="F48" s="85"/>
      <c r="G48" s="85"/>
      <c r="H48" s="85"/>
    </row>
    <row r="49" spans="2:8" x14ac:dyDescent="0.2">
      <c r="B49" s="85"/>
      <c r="C49" s="85"/>
      <c r="D49" s="85"/>
      <c r="E49" s="85"/>
      <c r="F49" s="85"/>
      <c r="G49" s="85"/>
      <c r="H49" s="85"/>
    </row>
    <row r="50" spans="2:8" x14ac:dyDescent="0.2">
      <c r="B50" s="85"/>
      <c r="C50" s="85"/>
      <c r="D50" s="85"/>
      <c r="E50" s="85"/>
      <c r="F50" s="85"/>
      <c r="G50" s="85"/>
      <c r="H50" s="85"/>
    </row>
    <row r="51" spans="2:8" x14ac:dyDescent="0.2">
      <c r="B51" s="85"/>
      <c r="C51" s="85"/>
      <c r="D51" s="85"/>
      <c r="E51" s="85"/>
      <c r="F51" s="85"/>
      <c r="G51" s="85"/>
      <c r="H51" s="85"/>
    </row>
    <row r="52" spans="2:8" x14ac:dyDescent="0.2">
      <c r="B52" s="85"/>
      <c r="C52" s="85"/>
      <c r="D52" s="85"/>
      <c r="E52" s="85"/>
      <c r="F52" s="85"/>
      <c r="G52" s="85"/>
      <c r="H52" s="85"/>
    </row>
    <row r="53" spans="2:8" x14ac:dyDescent="0.2">
      <c r="B53" s="85"/>
      <c r="C53" s="85"/>
      <c r="D53" s="85"/>
      <c r="E53" s="85"/>
      <c r="F53" s="85"/>
      <c r="G53" s="85"/>
      <c r="H53" s="85"/>
    </row>
    <row r="54" spans="2:8" x14ac:dyDescent="0.2">
      <c r="B54" s="85"/>
      <c r="C54" s="85"/>
      <c r="D54" s="85"/>
      <c r="E54" s="85"/>
      <c r="F54" s="85"/>
      <c r="G54" s="85"/>
      <c r="H54" s="85"/>
    </row>
    <row r="55" spans="2:8" x14ac:dyDescent="0.2">
      <c r="B55" s="85"/>
      <c r="C55" s="85"/>
      <c r="D55" s="85"/>
      <c r="E55" s="85"/>
      <c r="F55" s="85"/>
      <c r="G55" s="85"/>
      <c r="H55" s="85"/>
    </row>
    <row r="56" spans="2:8" x14ac:dyDescent="0.2">
      <c r="B56" s="85"/>
      <c r="C56" s="85"/>
      <c r="D56" s="85"/>
      <c r="E56" s="85"/>
      <c r="F56" s="85"/>
      <c r="G56" s="85"/>
      <c r="H56" s="85"/>
    </row>
    <row r="57" spans="2:8" x14ac:dyDescent="0.2">
      <c r="B57" s="85"/>
      <c r="C57" s="85"/>
      <c r="D57" s="85"/>
      <c r="E57" s="85"/>
      <c r="F57" s="85"/>
      <c r="G57" s="85"/>
      <c r="H57" s="85"/>
    </row>
    <row r="58" spans="2:8" x14ac:dyDescent="0.2">
      <c r="B58" s="85"/>
      <c r="C58" s="85"/>
      <c r="D58" s="85"/>
      <c r="E58" s="85"/>
      <c r="F58" s="85"/>
      <c r="G58" s="85"/>
      <c r="H58" s="85"/>
    </row>
    <row r="59" spans="2:8" x14ac:dyDescent="0.2">
      <c r="B59" s="85"/>
      <c r="C59" s="85"/>
      <c r="D59" s="85"/>
      <c r="E59" s="85"/>
      <c r="F59" s="85"/>
      <c r="G59" s="85"/>
      <c r="H59" s="85"/>
    </row>
    <row r="60" spans="2:8" x14ac:dyDescent="0.2">
      <c r="B60" s="85"/>
      <c r="C60" s="85"/>
      <c r="D60" s="85"/>
      <c r="E60" s="85"/>
      <c r="F60" s="85"/>
      <c r="G60" s="85"/>
      <c r="H60" s="85"/>
    </row>
    <row r="61" spans="2:8" x14ac:dyDescent="0.2">
      <c r="B61" s="85"/>
      <c r="C61" s="85"/>
      <c r="D61" s="85"/>
      <c r="E61" s="85"/>
      <c r="F61" s="85"/>
      <c r="G61" s="85"/>
      <c r="H61" s="85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SCH EXPEND</vt:lpstr>
      <vt:lpstr>School Revenue</vt:lpstr>
      <vt:lpstr>OFC SCH REPORT</vt:lpstr>
      <vt:lpstr>CES SCH REPORT</vt:lpstr>
      <vt:lpstr>OHS SCH REPORT</vt:lpstr>
      <vt:lpstr>SES SCH REPORT</vt:lpstr>
      <vt:lpstr>OAA SCH REPORT</vt:lpstr>
      <vt:lpstr>YMS SCH REPORT</vt:lpstr>
      <vt:lpstr>NES SCH REPORT</vt:lpstr>
      <vt:lpstr>EES SCH REPORT</vt:lpstr>
      <vt:lpstr>SEM SCH REPORT</vt:lpstr>
      <vt:lpstr>OMS SCH REPORT</vt:lpstr>
      <vt:lpstr>OKEE INT HALFWAY HOUSE</vt:lpstr>
      <vt:lpstr>STUDSERV REPORT</vt:lpstr>
      <vt:lpstr>TANTIE</vt:lpstr>
      <vt:lpstr>CYPRESS</vt:lpstr>
      <vt:lpstr>VIRTUAL</vt:lpstr>
      <vt:lpstr>'CES SCH REPORT'!Print_Area</vt:lpstr>
      <vt:lpstr>CYPRESS!Print_Area</vt:lpstr>
      <vt:lpstr>'EES SCH REPORT'!Print_Area</vt:lpstr>
      <vt:lpstr>'NES SCH REPORT'!Print_Area</vt:lpstr>
      <vt:lpstr>'OAA SCH REPORT'!Print_Area</vt:lpstr>
      <vt:lpstr>'OFC SCH REPORT'!Print_Area</vt:lpstr>
      <vt:lpstr>'OHS SCH REPORT'!Print_Area</vt:lpstr>
      <vt:lpstr>'OKEE INT HALFWAY HOUSE'!Print_Area</vt:lpstr>
      <vt:lpstr>'OMS SCH REPORT'!Print_Area</vt:lpstr>
      <vt:lpstr>'SCH EXPEND'!Print_Area</vt:lpstr>
      <vt:lpstr>'School Revenue'!Print_Area</vt:lpstr>
      <vt:lpstr>'SEM SCH REPORT'!Print_Area</vt:lpstr>
      <vt:lpstr>'SES SCH REPORT'!Print_Area</vt:lpstr>
      <vt:lpstr>'STUDSERV REPORT'!Print_Area</vt:lpstr>
      <vt:lpstr>TANTIE!Print_Area</vt:lpstr>
      <vt:lpstr>VIRTUAL!Print_Area</vt:lpstr>
      <vt:lpstr>'YMS SCH REPORT'!Print_Area</vt:lpstr>
    </vt:vector>
  </TitlesOfParts>
  <Company>Okeechobee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WHEELER, COREY</cp:lastModifiedBy>
  <cp:lastPrinted>2017-04-19T13:08:15Z</cp:lastPrinted>
  <dcterms:created xsi:type="dcterms:W3CDTF">2001-04-05T18:19:13Z</dcterms:created>
  <dcterms:modified xsi:type="dcterms:W3CDTF">2017-04-19T14:29:27Z</dcterms:modified>
</cp:coreProperties>
</file>